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OPĆI I POSEBNI DIO" sheetId="1" r:id="rId1"/>
  </sheets>
  <definedNames>
    <definedName name="_xlnm.Print_Area" localSheetId="0">'OPĆI I POSEBNI DIO'!$A$1:$I$492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<sst xmlns="http://schemas.openxmlformats.org/spreadsheetml/2006/main" count="550" uniqueCount="241">
  <si>
    <t>DJEČJI VRTIĆ MAČIĆI
Mače 84e
49251 Mače
Upravno vijeće
KLASA:400-04/26-01/01
URBROJ:2211-56-26-6
U Maču, 27.7.2026.</t>
  </si>
  <si>
    <t>Na temelju članka 81. i 86. Zakona o proračunu (Narodne Novine broj 144/21), članka 36. Zakona o ustanovama (NN 76/93, 29/97, 47/99, 35/08, 127/19 i 151/22), Pravilnika o polugodišnjem i godišnjem izvještaju o izvršenju proračuna i financijskog plana (Narodne novine broj 85/23), članka 41. i 64. Statuta Dječjeg vrtića Mačići (KLASA: 601-01/22-01/42, URBROJ:2211-56-22-05), Upravno vijeće Dječjeg vrtića Mačići na svojoj 17. sjednici u mandatu 2025.-2029. održanoj dana 27.7.2026. donijelo je</t>
  </si>
  <si>
    <t>POLUGODIŠNJI IZVJEŠTAJ O IZVRŠENJU FINANCIJSKOG PLANA ZA 1-6-2026</t>
  </si>
  <si>
    <t>I. OPĆI DIO</t>
  </si>
  <si>
    <t>A) SAŽETAK RAČUNA PRIHODA I RASHODA</t>
  </si>
  <si>
    <t>Brojčana oznaka i naziv računa prihoda i rashoda ekonomske klasifikacije</t>
  </si>
  <si>
    <t>Ostvarenje/ izvršenje 1-6/25</t>
  </si>
  <si>
    <t>Plan za 2026.</t>
  </si>
  <si>
    <t>Ostvarenje/ izvršenje 1-6/26</t>
  </si>
  <si>
    <t>Indeks        26/25</t>
  </si>
  <si>
    <t>Indeks       26/26</t>
  </si>
  <si>
    <t>5=4/2</t>
  </si>
  <si>
    <t>6=4/3</t>
  </si>
  <si>
    <t xml:space="preserve">PRIHODI UKUPNO               </t>
  </si>
  <si>
    <t xml:space="preserve">6  PRIHODI POSLOVANJA     </t>
  </si>
  <si>
    <t xml:space="preserve">7  PRIHODI OD PRODAJE NEFINANCIJSKE IMOVINE   </t>
  </si>
  <si>
    <t xml:space="preserve">RASHODI UKUPNO             </t>
  </si>
  <si>
    <t xml:space="preserve">3  RASHODI  POSLOVANJA     </t>
  </si>
  <si>
    <t xml:space="preserve">4  RASHODI ZA NABAVU NEFINANCIJSKE IMOVINE </t>
  </si>
  <si>
    <t xml:space="preserve">RAZLIKA - VIŠAK / MANJAK  </t>
  </si>
  <si>
    <t>B) SAŽETAK RAČUNA FINANCIRANJA</t>
  </si>
  <si>
    <t>8  PRIMICI OD FINANCIJSKE IMOVINE I ZADUŽIVANJA</t>
  </si>
  <si>
    <t>5  IZDACI ZA FINANCIJSKU IMOVINU I OTPLATE ZAJMOVA</t>
  </si>
  <si>
    <t>NETO FINANCIRANJE</t>
  </si>
  <si>
    <t>VIŠAK / MANJAK + NETO FINANCIRANJE</t>
  </si>
  <si>
    <t xml:space="preserve">C) PRENESENI VIŠAK ILI PRENESENI MANJAK </t>
  </si>
  <si>
    <t>PRIJENOS  VIŠKA / MANJKA IZ PRETHODNE(IH) GODINE</t>
  </si>
  <si>
    <t>PRIJENOS  VIŠKA / MANJKA U SLJEDEĆE RAZDOBLJE</t>
  </si>
  <si>
    <t>VIŠAK / MANJAK + NETO FINANCIRANJE + PRIJENOS VIŠKA / MANJKA IZ PRETHODNE(IH)  GODINE - PRIJENOS VIŠKA / MANJKA U SLJEDEĆE RAZDOBLJE</t>
  </si>
  <si>
    <t>D) VIŠEGODIŠNJI PLAN URAVNOTEŽENJA</t>
  </si>
  <si>
    <t>PRIJENOS VIŠKA / MANJKA IZ PRETHODNE(IH) GODINE</t>
  </si>
  <si>
    <t>VIŠAK / MANJAK IZ PRETHODNE(IH) GODINE KOJI ĆE SE RASPOREDITI / POKRITI</t>
  </si>
  <si>
    <t>VIŠAK / MANJAK TEKUĆE GODINE</t>
  </si>
  <si>
    <t>PRIJENOS VIŠKA / MANJKA U SLJEDEĆE RAZDOBLJE</t>
  </si>
  <si>
    <t xml:space="preserve">A. RAČUN PRIHODA I RASHODA </t>
  </si>
  <si>
    <t>PRIHODI POSLOVANJA PREMA EKONOMSKOJ KLASIFIKACIJI</t>
  </si>
  <si>
    <t>PRIHODI POSLOVANJA</t>
  </si>
  <si>
    <t>Pomoći iz inozemstva i od subjekata unutar općeg proračuna</t>
  </si>
  <si>
    <t>Tekuće pomoći proračunu iz drugih proračuna</t>
  </si>
  <si>
    <t>Tekuće pomoći iz državnog proračuna - za djecu s poteškoćama u razvoju</t>
  </si>
  <si>
    <t>Tekuće pomoći iz županijskog proračuna</t>
  </si>
  <si>
    <t>Tekuće pomoći od izvanproračunskih korisnika - HZZ</t>
  </si>
  <si>
    <t>Tekuće pomoći od HZMO-a, HZZ-a i HZZOa</t>
  </si>
  <si>
    <t>Tekuće pomoći proračun. koris. iz proračuna koji im nije nadležan</t>
  </si>
  <si>
    <t>Tekuće pomoći pror.korisnic.iz pror. JLP(R)S koji im nije nadležan</t>
  </si>
  <si>
    <t>Ostale pomoći - sufinanciranje vrtića drugih općina i gradova</t>
  </si>
  <si>
    <t xml:space="preserve">Prihodi od imovine </t>
  </si>
  <si>
    <t>Kamate na oročena sredstva i depozite po viđenju</t>
  </si>
  <si>
    <t>Kamate na depozite po viđenju</t>
  </si>
  <si>
    <t>Opći prihodi i primici - kamate na depozit u banci</t>
  </si>
  <si>
    <t>Prihodi od upravnih i administrativnih pristojbi                              -participacija roditelja</t>
  </si>
  <si>
    <t>Ostali nespomenuti prihodi</t>
  </si>
  <si>
    <t>Sufinanciranje cijene usluge, participacije i slično</t>
  </si>
  <si>
    <t>Prihodi s naslova osiguranja, refundacije štete i totalne štete</t>
  </si>
  <si>
    <t>Ostali prihodi za posebne namjene - roditelji</t>
  </si>
  <si>
    <t>Prihodi  od naknada štete s naslova osiguranja</t>
  </si>
  <si>
    <t xml:space="preserve">Prihodi od pruženih usluga, prihodi od donacija </t>
  </si>
  <si>
    <t>Tekuće donacije</t>
  </si>
  <si>
    <t>Tekuće donacije od fizičkih osoba</t>
  </si>
  <si>
    <t>Tekuće donacije od neprofitnih organizacija</t>
  </si>
  <si>
    <t>Tekuće donacije od trgovačkih društava</t>
  </si>
  <si>
    <t>Donacije od pravnih i fizičkih osoba</t>
  </si>
  <si>
    <t>Prihodi iz nadležnog proračuna i od HZZO-a temeljem ugovora</t>
  </si>
  <si>
    <t>Prihodi iz nadležnog proračuna za financiranje redovne djelatnosti proračunskog korisnika</t>
  </si>
  <si>
    <t>Prihodi iz nadležnog proračuna za financiranje rashoda poslovanja</t>
  </si>
  <si>
    <t>Prihodi iz nadležnog prorač.za financir. predškole i pomoćnika</t>
  </si>
  <si>
    <t>Prihodi iz nadležnog proračuna-prijenos iz državnog proračuna</t>
  </si>
  <si>
    <t>Prihodi iz nadležnog pror. za financ. Izdataka za nabavu nefinancijske imovine</t>
  </si>
  <si>
    <t>Prihodi iz nadležnog proračuna za financ. nabave nefin. imovine</t>
  </si>
  <si>
    <t>Prihodi od HZZO-a na temelju ugovornih obveza</t>
  </si>
  <si>
    <t>Opći prihodi i primici - prihodi od HZZO-a</t>
  </si>
  <si>
    <t xml:space="preserve">Ostale pomoći   </t>
  </si>
  <si>
    <t>Opći prihodi i primici - prihodi od nadležnog proračuna</t>
  </si>
  <si>
    <t>RASHODI POSLOVANJA PREMA EKONOMSKOJ KLASIFIKACIJI</t>
  </si>
  <si>
    <t>UKUPNI RASHODI  3+4</t>
  </si>
  <si>
    <t>RASHODI POSLOVANJA</t>
  </si>
  <si>
    <t>Rashodi za zaposlene</t>
  </si>
  <si>
    <t>Plaće za redovan rad - bruto</t>
  </si>
  <si>
    <t>Ostali rashodi za zaposlene - nagrade, darovi, regres, ostalo</t>
  </si>
  <si>
    <t>Doprinos za obvezno zdravstveno osiguranje</t>
  </si>
  <si>
    <t>Opći prihodi i primici</t>
  </si>
  <si>
    <t>Ostali prihodi za posebne namjene</t>
  </si>
  <si>
    <t>Ostale pomoći</t>
  </si>
  <si>
    <t>Donacije</t>
  </si>
  <si>
    <t>Materijalni rashodi</t>
  </si>
  <si>
    <t>Naknade troškova zaposlenima</t>
  </si>
  <si>
    <t>Službena putovanja</t>
  </si>
  <si>
    <t>Naknade za prijevoz, rad na terenu i odvojeni život</t>
  </si>
  <si>
    <t>Stručno usavršavanje zaposlenika</t>
  </si>
  <si>
    <t>Ostale naknade troškova zaposlenicima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</si>
  <si>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</si>
  <si>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</si>
  <si>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</si>
  <si>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</si>
  <si>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</si>
  <si>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</si>
  <si>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</si>
  <si>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</si>
  <si>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</si>
  <si>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</si>
  <si>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</si>
  <si>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</si>
  <si>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</si>
  <si>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</si>
  <si>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</si>
  <si>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</si>
  <si>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</si>
  <si>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</si>
  <si>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</si>
  <si>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sl.</t>
  </si>
  <si>
    <t>Premije osiguranja</t>
  </si>
  <si>
    <t>Reprezentacija</t>
  </si>
  <si>
    <t>Članarine i norme</t>
  </si>
  <si>
    <t>Pristojbe i naknade</t>
  </si>
  <si>
    <t>Financijski rashodi</t>
  </si>
  <si>
    <t>Bankarske usluge i usluge platnog prometa</t>
  </si>
  <si>
    <t>RASHODI ZA NABAVU NEFINANCIJSKE IMOVINE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</si>
  <si>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</si>
  <si>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</si>
  <si>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</si>
  <si>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</si>
  <si>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</si>
  <si>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</si>
  <si>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Uređaji, strojevi i oprema za ostale namjene</t>
  </si>
  <si>
    <t>PRIHODI I RASHODI PREMA IZVORIMA FINANCIRANJA</t>
  </si>
  <si>
    <t>UKUPNO PRIHODI</t>
  </si>
  <si>
    <t>Prihodi za posebne namjene</t>
  </si>
  <si>
    <t>Pomoći</t>
  </si>
  <si>
    <t>Prihodi od prodaje nefin.imovine i naknade s naslova osiguranja</t>
  </si>
  <si>
    <t>Prihodi od naknada šteta s naslova osiguranja</t>
  </si>
  <si>
    <t>UKUPNO RASHODI</t>
  </si>
  <si>
    <t>RASHODI PREMA FUNKCIJSKOJ KLASIFIKACIJI</t>
  </si>
  <si>
    <t>BROJČANA OZNAKA I NAZIV FUNKCIJSKE KLASIFIKACIJE</t>
  </si>
  <si>
    <t>UKUPNI RASHODI</t>
  </si>
  <si>
    <t>09   Obrazovanje</t>
  </si>
  <si>
    <t>091    Predškolsko i osnovno obrazovanje</t>
  </si>
  <si>
    <t>0911   Predškolsko obrazovanje</t>
  </si>
  <si>
    <t>B. RAČUN FINANCIRANJA PREMA EKONOMSKOJ KLASIFIKACIJI</t>
  </si>
  <si>
    <t>Primici od financijske imovine i zaduživanja</t>
  </si>
  <si>
    <t>Primici od zaduživanja</t>
  </si>
  <si>
    <t>Namjenski primici od zaduživanja</t>
  </si>
  <si>
    <t>Izdaci za financijsku imovinu i otplate zajmova</t>
  </si>
  <si>
    <t>Izdaci za otplatu glavnice primljenih kredita i zajmova</t>
  </si>
  <si>
    <t>II. POSEBNI DIO</t>
  </si>
  <si>
    <t>PROGRAMSKA  KLASIFIKACIJA</t>
  </si>
  <si>
    <t>Brojčana oznaka i naziv organizacijske klasifikacije, izvora financiranja i ekonomske klasifikacije</t>
  </si>
  <si>
    <t>PROGRAM P000001</t>
  </si>
  <si>
    <t>DJELATNOST DJEČJEG VRTIĆA</t>
  </si>
  <si>
    <t>Aktivnost A101702</t>
  </si>
  <si>
    <t>REDOVNA DJELATNOST DJEČJEG VRTIĆA</t>
  </si>
  <si>
    <t>Izvor financiranja    11</t>
  </si>
  <si>
    <t>Plaće (bruto)</t>
  </si>
  <si>
    <t xml:space="preserve">Plaće za redovan rad </t>
  </si>
  <si>
    <t>Plaće za zaposlene</t>
  </si>
  <si>
    <t>Ostali rashodi za zaposlene</t>
  </si>
  <si>
    <t>Nagrade</t>
  </si>
  <si>
    <t>Darovi</t>
  </si>
  <si>
    <t>Naknade za bolest, invalidnost i smrtni slučaj</t>
  </si>
  <si>
    <t>Prigodne nagrade- Uskrsnica, Regres, Božićnica</t>
  </si>
  <si>
    <t>Ostali nenavedeni rashodi za zaposlene</t>
  </si>
  <si>
    <t>Doprinosi na plaće</t>
  </si>
  <si>
    <t>Oslate usluge</t>
  </si>
  <si>
    <t>Naknade za rad predstavničkih i izvršnih tijela, povjerenstava i slično</t>
  </si>
  <si>
    <t>Ostali financijski rashodi</t>
  </si>
  <si>
    <t>Izvor financiranja    43</t>
  </si>
  <si>
    <t>Nagrade (nagrade za radne rezultate)</t>
  </si>
  <si>
    <t>Darovi (darovi djeci)</t>
  </si>
  <si>
    <t>Dnevnice za službeni put u zemlji</t>
  </si>
  <si>
    <t>Naknade za smještaj na službenom putu u zemlji</t>
  </si>
  <si>
    <t>Naknade za prijevoz na službenom putu u zemlji</t>
  </si>
  <si>
    <t>Naknade za prijevoz na posao i s posla</t>
  </si>
  <si>
    <t>Seminari, savjetovanja i simpoziji</t>
  </si>
  <si>
    <t>Tečajevi i stručni ispiti</t>
  </si>
  <si>
    <t>Naknada za korištenje privatnog automobila u službene svrhe</t>
  </si>
  <si>
    <t xml:space="preserve">Uredski materijal  </t>
  </si>
  <si>
    <t>Literatura</t>
  </si>
  <si>
    <t>Materijal i sredstva za čišćenje i održavanje</t>
  </si>
  <si>
    <t>Materijal za higijenske potrebe i njegu</t>
  </si>
  <si>
    <t>Ostali materijal za potrebe redovnog poslovanja</t>
  </si>
  <si>
    <t>Namirnice za kuhinju</t>
  </si>
  <si>
    <t>Električna energija</t>
  </si>
  <si>
    <t>Plin</t>
  </si>
  <si>
    <t>Motorni benzin i dizel gorivo</t>
  </si>
  <si>
    <t>Materijal i dijelovi za tekuće i investic. održavanje građev.objekata</t>
  </si>
  <si>
    <t>Materijal i dijelovi za tekuće i investicijsko održavanje opreme</t>
  </si>
  <si>
    <t xml:space="preserve">Sitni inventar   </t>
  </si>
  <si>
    <t>Usluge telefona, telefaksa</t>
  </si>
  <si>
    <t>Poštarina</t>
  </si>
  <si>
    <t>Ostale usluge za komunikaciju i prijevoz</t>
  </si>
  <si>
    <t>Usluge tekućeg i investicijskog održavanja građevinskih objekata</t>
  </si>
  <si>
    <t>Usluge tekućeg i investicijskog održavanja postrojenja i opreme</t>
  </si>
  <si>
    <t>Ostale usluge tekućeg i investicijskog održavanja</t>
  </si>
  <si>
    <t>Ostale usluge promidžbe i informiranja</t>
  </si>
  <si>
    <t>Opskrba vodom</t>
  </si>
  <si>
    <t>Iznošenje i odvoz smeća</t>
  </si>
  <si>
    <t>Deratizacija i dezinsekcija</t>
  </si>
  <si>
    <t>Dimnjačarske i ekološke usluge</t>
  </si>
  <si>
    <t>Ostale zakupnine i najamnine</t>
  </si>
  <si>
    <t>Obvezni i preventivni zdravstveni pregledi zaposlenika</t>
  </si>
  <si>
    <t>Ostale zdravstvene i veterinarske usluge</t>
  </si>
  <si>
    <t>Ugovori o djelu</t>
  </si>
  <si>
    <t>Usluge odvjetnika i pravnog savjetovanja</t>
  </si>
  <si>
    <t>Usluge agencija, studentskog servisa (prijepisi, prijevodi i drugo)</t>
  </si>
  <si>
    <t>Ostale intelektualne usluge</t>
  </si>
  <si>
    <t>Ostale računalne usluge</t>
  </si>
  <si>
    <t>Grafičke i tiskarske usluge, usluge kopiranja i sl.</t>
  </si>
  <si>
    <t>Ostale nespomenute usluge</t>
  </si>
  <si>
    <t>Naknade ostalih troškova</t>
  </si>
  <si>
    <t>Premije osiguranja ostale imovine</t>
  </si>
  <si>
    <t>Premije osiguranja zaposlenih i odgovornosti</t>
  </si>
  <si>
    <t>Tuzemne članarine</t>
  </si>
  <si>
    <t>Upravne i administrativne pristojbe</t>
  </si>
  <si>
    <t>Ostale pristojbe i naknade</t>
  </si>
  <si>
    <t>Rashodi protokola (vijenci, cvijeće, svijeće i slično)</t>
  </si>
  <si>
    <t>Usluge banaka</t>
  </si>
  <si>
    <t>Usluge platnog prometa</t>
  </si>
  <si>
    <t>Izvor financiranja    52</t>
  </si>
  <si>
    <t xml:space="preserve">Ostale pomoći </t>
  </si>
  <si>
    <t>Izvor financiranja    61</t>
  </si>
  <si>
    <t>Aktivnost A101703</t>
  </si>
  <si>
    <t>DJELATNOST MALE ŠKOLE</t>
  </si>
  <si>
    <t>Izvor financiranja 11</t>
  </si>
  <si>
    <t>Aktivnost A101704</t>
  </si>
  <si>
    <t>PROGRAM ZA DJECU S TEŠKOĆAMA U RAZVOJU</t>
  </si>
  <si>
    <t>Kapitalni projekt K101701</t>
  </si>
  <si>
    <t>NABAVA OPREME</t>
  </si>
  <si>
    <t>Računala i računalna oprema</t>
  </si>
  <si>
    <t>Uredski namještaj</t>
  </si>
  <si>
    <t>Radio i TV prijemnici</t>
  </si>
  <si>
    <t>Telefoni i ostali komunikacijski uređaji</t>
  </si>
  <si>
    <t xml:space="preserve">Oprema za održavanje i zaštitu </t>
  </si>
  <si>
    <t>Oprema za grijanje, ventilaciju i hlađenje</t>
  </si>
  <si>
    <t>Oprema za održavanje prostorija</t>
  </si>
  <si>
    <t>Sportska oprema</t>
  </si>
  <si>
    <t>Glazbeni instrumenti i oprema</t>
  </si>
  <si>
    <t>Oprema</t>
  </si>
  <si>
    <t>Izvor financiranja 43</t>
  </si>
  <si>
    <t>Izvor financiranja 52</t>
  </si>
  <si>
    <t>Izvor financiranja 61</t>
  </si>
  <si>
    <t>PREDSJEDNICA
Tajana Sedak Benčić, prof.</t>
  </si>
  <si>
    <t>DOSTAVITI:
1. 0snivač Općina Mače
2. Web Dječjeg vrtića Mačići
3. U spis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</si>
</sst>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4">
    <font>
      <sz val="11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i/>
      <sz val="10"/>
      <color theme="1"/>
      <name val="Calibri"/>
      <charset val="238"/>
      <scheme val="minor"/>
    </font>
    <font>
      <b/>
      <sz val="10"/>
      <color theme="1"/>
      <name val="Calibri"/>
      <charset val="238"/>
      <scheme val="minor"/>
    </font>
    <font>
      <i/>
      <sz val="11"/>
      <color theme="1"/>
      <name val="Calibri"/>
      <charset val="238"/>
      <scheme val="minor"/>
    </font>
    <font>
      <sz val="11"/>
      <color rgb="FFFF0000"/>
      <name val="Calibri"/>
      <charset val="238"/>
      <scheme val="minor"/>
    </font>
    <font>
      <b/>
      <i/>
      <sz val="11"/>
      <color theme="1"/>
      <name val="Calibri"/>
      <charset val="238"/>
      <scheme val="minor"/>
    </font>
    <font>
      <i/>
      <sz val="11"/>
      <color rgb="FFFF0000"/>
      <name val="Calibri"/>
      <charset val="238"/>
      <scheme val="minor"/>
    </font>
    <font>
      <b/>
      <sz val="10"/>
      <color theme="1"/>
      <name val="Arial"/>
      <charset val="238"/>
    </font>
    <font>
      <sz val="10"/>
      <color theme="1"/>
      <name val="Arial"/>
      <charset val="238"/>
    </font>
    <font>
      <b/>
      <sz val="12"/>
      <color indexed="8"/>
      <name val="Arial"/>
      <charset val="238"/>
    </font>
    <font>
      <b/>
      <sz val="14"/>
      <color indexed="8"/>
      <name val="Arial"/>
      <charset val="238"/>
    </font>
    <font>
      <sz val="10"/>
      <color indexed="8"/>
      <name val="Arial"/>
      <charset val="238"/>
    </font>
    <font>
      <b/>
      <sz val="12"/>
      <name val="Arial"/>
      <charset val="238"/>
    </font>
    <font>
      <sz val="12"/>
      <name val="Arial"/>
      <charset val="238"/>
    </font>
    <font>
      <b/>
      <sz val="11"/>
      <name val="Arial"/>
      <charset val="238"/>
    </font>
    <font>
      <sz val="11"/>
      <name val="Arial"/>
      <charset val="238"/>
    </font>
    <font>
      <b/>
      <sz val="11"/>
      <color indexed="8"/>
      <name val="Arial"/>
      <charset val="238"/>
    </font>
    <font>
      <b/>
      <sz val="10"/>
      <color indexed="8"/>
      <name val="Arial"/>
      <charset val="238"/>
    </font>
    <font>
      <b/>
      <sz val="10"/>
      <name val="Arial"/>
      <charset val="238"/>
    </font>
    <font>
      <sz val="10"/>
      <name val="Arial"/>
      <charset val="238"/>
    </font>
    <font>
      <sz val="14"/>
      <color indexed="8"/>
      <name val="Arial"/>
      <charset val="238"/>
    </font>
    <font>
      <b/>
      <sz val="9"/>
      <name val="Arial"/>
      <charset val="238"/>
    </font>
    <font>
      <sz val="9"/>
      <name val="Arial"/>
      <charset val="238"/>
    </font>
    <font>
      <b/>
      <i/>
      <sz val="10"/>
      <name val="Arial"/>
      <charset val="238"/>
    </font>
    <font>
      <b/>
      <i/>
      <sz val="10"/>
      <color rgb="FFFF0000"/>
      <name val="Arial"/>
      <charset val="238"/>
    </font>
    <font>
      <b/>
      <sz val="10"/>
      <color rgb="FFFF0000"/>
      <name val="Arial"/>
      <charset val="238"/>
    </font>
    <font>
      <sz val="12"/>
      <color indexed="8"/>
      <name val="Arial"/>
      <charset val="238"/>
    </font>
    <font>
      <i/>
      <sz val="10"/>
      <name val="Arial"/>
      <charset val="238"/>
    </font>
    <font>
      <b/>
      <i/>
      <sz val="11"/>
      <color rgb="FFFF0000"/>
      <name val="Calibri"/>
      <charset val="238"/>
      <scheme val="minor"/>
    </font>
    <font>
      <b/>
      <i/>
      <sz val="11"/>
      <name val="Arial"/>
      <charset val="238"/>
    </font>
    <font>
      <b/>
      <i/>
      <sz val="10"/>
      <color indexed="8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4" fillId="0" borderId="0" applyFont="0" applyFill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177" fontId="34" fillId="0" borderId="0" applyFont="0" applyFill="0" applyBorder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8" borderId="27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9" borderId="30" applyNumberFormat="0" applyAlignment="0" applyProtection="0">
      <alignment vertical="center"/>
    </xf>
    <xf numFmtId="0" fontId="44" fillId="10" borderId="31" applyNumberFormat="0" applyAlignment="0" applyProtection="0">
      <alignment vertical="center"/>
    </xf>
    <xf numFmtId="0" fontId="45" fillId="10" borderId="30" applyNumberFormat="0" applyAlignment="0" applyProtection="0">
      <alignment vertical="center"/>
    </xf>
    <xf numFmtId="0" fontId="46" fillId="11" borderId="32" applyNumberFormat="0" applyAlignment="0" applyProtection="0">
      <alignment vertical="center"/>
    </xf>
    <xf numFmtId="0" fontId="47" fillId="0" borderId="33" applyNumberFormat="0" applyFill="0" applyAlignment="0" applyProtection="0">
      <alignment vertical="center"/>
    </xf>
    <xf numFmtId="0" fontId="48" fillId="0" borderId="34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</cellStyleXfs>
  <cellXfs count="33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2" borderId="0" xfId="0" applyFill="1"/>
    <xf numFmtId="0" fontId="10" fillId="0" borderId="0" xfId="0" applyFont="1"/>
    <xf numFmtId="0" fontId="1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4" fontId="12" fillId="3" borderId="4" xfId="0" applyNumberFormat="1" applyFont="1" applyFill="1" applyBorder="1" applyAlignment="1">
      <alignment horizontal="right"/>
    </xf>
    <xf numFmtId="4" fontId="12" fillId="3" borderId="5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4" fontId="19" fillId="0" borderId="4" xfId="0" applyNumberFormat="1" applyFont="1" applyBorder="1" applyAlignment="1">
      <alignment horizontal="right"/>
    </xf>
    <xf numFmtId="4" fontId="19" fillId="2" borderId="5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4" fontId="12" fillId="2" borderId="0" xfId="0" applyNumberFormat="1" applyFont="1" applyFill="1" applyAlignment="1">
      <alignment horizontal="right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4" fontId="20" fillId="0" borderId="4" xfId="0" applyNumberFormat="1" applyFont="1" applyBorder="1" applyAlignment="1">
      <alignment horizontal="right"/>
    </xf>
    <xf numFmtId="4" fontId="20" fillId="2" borderId="5" xfId="0" applyNumberFormat="1" applyFont="1" applyFill="1" applyBorder="1" applyAlignment="1">
      <alignment horizontal="right"/>
    </xf>
    <xf numFmtId="0" fontId="22" fillId="0" borderId="2" xfId="0" applyFont="1" applyBorder="1" applyAlignment="1">
      <alignment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vertical="center" wrapText="1"/>
    </xf>
    <xf numFmtId="4" fontId="20" fillId="3" borderId="4" xfId="0" applyNumberFormat="1" applyFont="1" applyFill="1" applyBorder="1" applyAlignment="1">
      <alignment horizontal="right"/>
    </xf>
    <xf numFmtId="4" fontId="20" fillId="3" borderId="5" xfId="0" applyNumberFormat="1" applyFont="1" applyFill="1" applyBorder="1" applyAlignment="1">
      <alignment horizontal="right"/>
    </xf>
    <xf numFmtId="0" fontId="21" fillId="3" borderId="2" xfId="0" applyFont="1" applyFill="1" applyBorder="1" applyAlignment="1">
      <alignment horizontal="left" vertical="center" wrapText="1"/>
    </xf>
    <xf numFmtId="4" fontId="21" fillId="3" borderId="4" xfId="0" applyNumberFormat="1" applyFont="1" applyFill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4" fillId="0" borderId="0" xfId="0" applyFont="1"/>
    <xf numFmtId="0" fontId="20" fillId="4" borderId="1" xfId="0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left" vertical="center" wrapText="1"/>
    </xf>
    <xf numFmtId="4" fontId="20" fillId="4" borderId="1" xfId="0" applyNumberFormat="1" applyFont="1" applyFill="1" applyBorder="1" applyAlignment="1">
      <alignment horizontal="right"/>
    </xf>
    <xf numFmtId="4" fontId="20" fillId="4" borderId="4" xfId="0" applyNumberFormat="1" applyFont="1" applyFill="1" applyBorder="1" applyAlignment="1">
      <alignment horizontal="right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4" fontId="20" fillId="3" borderId="1" xfId="0" applyNumberFormat="1" applyFont="1" applyFill="1" applyBorder="1" applyAlignment="1">
      <alignment horizontal="right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4" fontId="19" fillId="0" borderId="0" xfId="0" applyNumberFormat="1" applyFont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4" fontId="21" fillId="4" borderId="1" xfId="0" applyNumberFormat="1" applyFont="1" applyFill="1" applyBorder="1" applyAlignment="1">
      <alignment horizontal="right"/>
    </xf>
    <xf numFmtId="0" fontId="21" fillId="3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4" fontId="19" fillId="2" borderId="7" xfId="0" applyNumberFormat="1" applyFont="1" applyFill="1" applyBorder="1" applyAlignment="1">
      <alignment horizontal="right"/>
    </xf>
    <xf numFmtId="4" fontId="19" fillId="2" borderId="6" xfId="0" applyNumberFormat="1" applyFont="1" applyFill="1" applyBorder="1" applyAlignment="1">
      <alignment horizontal="right"/>
    </xf>
    <xf numFmtId="0" fontId="21" fillId="2" borderId="4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4" fontId="20" fillId="2" borderId="5" xfId="0" applyNumberFormat="1" applyFont="1" applyFill="1" applyBorder="1" applyAlignment="1">
      <alignment horizontal="right" vertical="center"/>
    </xf>
    <xf numFmtId="0" fontId="21" fillId="5" borderId="4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left" vertical="center" wrapText="1"/>
    </xf>
    <xf numFmtId="4" fontId="20" fillId="5" borderId="3" xfId="0" applyNumberFormat="1" applyFont="1" applyFill="1" applyBorder="1" applyAlignment="1">
      <alignment horizontal="right"/>
    </xf>
    <xf numFmtId="4" fontId="20" fillId="5" borderId="5" xfId="0" applyNumberFormat="1" applyFont="1" applyFill="1" applyBorder="1" applyAlignment="1">
      <alignment horizontal="right" vertical="center"/>
    </xf>
    <xf numFmtId="0" fontId="22" fillId="2" borderId="4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left" vertical="center" wrapText="1"/>
    </xf>
    <xf numFmtId="4" fontId="14" fillId="3" borderId="3" xfId="0" applyNumberFormat="1" applyFont="1" applyFill="1" applyBorder="1" applyAlignment="1">
      <alignment horizontal="right"/>
    </xf>
    <xf numFmtId="4" fontId="14" fillId="3" borderId="5" xfId="0" applyNumberFormat="1" applyFont="1" applyFill="1" applyBorder="1" applyAlignment="1">
      <alignment horizontal="right"/>
    </xf>
    <xf numFmtId="0" fontId="21" fillId="3" borderId="4" xfId="0" applyFont="1" applyFill="1" applyBorder="1" applyAlignment="1">
      <alignment horizontal="left" vertical="center" wrapText="1"/>
    </xf>
    <xf numFmtId="4" fontId="14" fillId="3" borderId="3" xfId="0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left" vertical="center"/>
    </xf>
    <xf numFmtId="0" fontId="26" fillId="6" borderId="6" xfId="0" applyFont="1" applyFill="1" applyBorder="1" applyAlignment="1">
      <alignment horizontal="left" vertical="center"/>
    </xf>
    <xf numFmtId="0" fontId="27" fillId="6" borderId="6" xfId="0" applyFont="1" applyFill="1" applyBorder="1" applyAlignment="1">
      <alignment horizontal="left" vertical="center"/>
    </xf>
    <xf numFmtId="4" fontId="27" fillId="6" borderId="6" xfId="0" applyNumberFormat="1" applyFont="1" applyFill="1" applyBorder="1" applyAlignment="1">
      <alignment horizontal="right"/>
    </xf>
    <xf numFmtId="4" fontId="28" fillId="6" borderId="6" xfId="0" applyNumberFormat="1" applyFont="1" applyFill="1" applyBorder="1" applyAlignment="1">
      <alignment horizontal="right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1" fillId="5" borderId="4" xfId="0" applyFont="1" applyFill="1" applyBorder="1" applyAlignment="1">
      <alignment horizontal="left" vertical="center"/>
    </xf>
    <xf numFmtId="0" fontId="22" fillId="3" borderId="4" xfId="0" applyFont="1" applyFill="1" applyBorder="1" applyAlignment="1">
      <alignment horizontal="left" vertical="center"/>
    </xf>
    <xf numFmtId="0" fontId="22" fillId="5" borderId="4" xfId="0" applyFont="1" applyFill="1" applyBorder="1" applyAlignment="1">
      <alignment horizontal="left" vertical="center"/>
    </xf>
    <xf numFmtId="4" fontId="14" fillId="5" borderId="3" xfId="0" applyNumberFormat="1" applyFont="1" applyFill="1" applyBorder="1" applyAlignment="1">
      <alignment horizontal="right"/>
    </xf>
    <xf numFmtId="4" fontId="14" fillId="5" borderId="5" xfId="0" applyNumberFormat="1" applyFont="1" applyFill="1" applyBorder="1" applyAlignment="1">
      <alignment horizontal="right" vertical="center"/>
    </xf>
    <xf numFmtId="0" fontId="0" fillId="0" borderId="9" xfId="0" applyBorder="1"/>
    <xf numFmtId="4" fontId="20" fillId="4" borderId="5" xfId="0" applyNumberFormat="1" applyFont="1" applyFill="1" applyBorder="1" applyAlignment="1">
      <alignment horizontal="right"/>
    </xf>
    <xf numFmtId="4" fontId="28" fillId="6" borderId="7" xfId="0" applyNumberFormat="1" applyFont="1" applyFill="1" applyBorder="1" applyAlignment="1">
      <alignment horizontal="right" vertical="center"/>
    </xf>
    <xf numFmtId="0" fontId="26" fillId="6" borderId="4" xfId="0" applyFont="1" applyFill="1" applyBorder="1" applyAlignment="1">
      <alignment horizontal="left" vertical="center"/>
    </xf>
    <xf numFmtId="0" fontId="27" fillId="6" borderId="4" xfId="0" applyFont="1" applyFill="1" applyBorder="1" applyAlignment="1">
      <alignment horizontal="left" vertical="center"/>
    </xf>
    <xf numFmtId="0" fontId="27" fillId="6" borderId="4" xfId="0" applyFont="1" applyFill="1" applyBorder="1" applyAlignment="1">
      <alignment horizontal="left" vertical="center" wrapText="1"/>
    </xf>
    <xf numFmtId="4" fontId="27" fillId="6" borderId="4" xfId="0" applyNumberFormat="1" applyFont="1" applyFill="1" applyBorder="1" applyAlignment="1">
      <alignment horizontal="right"/>
    </xf>
    <xf numFmtId="4" fontId="28" fillId="6" borderId="4" xfId="0" applyNumberFormat="1" applyFont="1" applyFill="1" applyBorder="1" applyAlignment="1">
      <alignment horizontal="right" vertical="center"/>
    </xf>
    <xf numFmtId="0" fontId="27" fillId="6" borderId="6" xfId="0" applyFont="1" applyFill="1" applyBorder="1" applyAlignment="1">
      <alignment horizontal="left" vertical="center" wrapText="1"/>
    </xf>
    <xf numFmtId="4" fontId="27" fillId="6" borderId="7" xfId="0" applyNumberFormat="1" applyFont="1" applyFill="1" applyBorder="1" applyAlignment="1">
      <alignment horizontal="right"/>
    </xf>
    <xf numFmtId="0" fontId="26" fillId="2" borderId="8" xfId="0" applyFont="1" applyFill="1" applyBorder="1" applyAlignment="1">
      <alignment horizontal="left" vertical="center"/>
    </xf>
    <xf numFmtId="4" fontId="20" fillId="5" borderId="3" xfId="0" applyNumberFormat="1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left" vertical="center"/>
    </xf>
    <xf numFmtId="0" fontId="28" fillId="6" borderId="4" xfId="0" applyFont="1" applyFill="1" applyBorder="1" applyAlignment="1">
      <alignment horizontal="left" vertical="center"/>
    </xf>
    <xf numFmtId="4" fontId="28" fillId="6" borderId="10" xfId="0" applyNumberFormat="1" applyFont="1" applyFill="1" applyBorder="1" applyAlignment="1">
      <alignment horizontal="right" vertical="center"/>
    </xf>
    <xf numFmtId="4" fontId="28" fillId="6" borderId="11" xfId="0" applyNumberFormat="1" applyFont="1" applyFill="1" applyBorder="1" applyAlignment="1">
      <alignment horizontal="right" vertical="center"/>
    </xf>
    <xf numFmtId="0" fontId="29" fillId="2" borderId="12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right"/>
    </xf>
    <xf numFmtId="0" fontId="17" fillId="2" borderId="8" xfId="0" applyFont="1" applyFill="1" applyBorder="1" applyAlignment="1">
      <alignment horizontal="center" vertical="center" wrapText="1"/>
    </xf>
    <xf numFmtId="4" fontId="20" fillId="2" borderId="3" xfId="0" applyNumberFormat="1" applyFont="1" applyFill="1" applyBorder="1" applyAlignment="1">
      <alignment horizontal="right"/>
    </xf>
    <xf numFmtId="4" fontId="14" fillId="2" borderId="3" xfId="0" applyNumberFormat="1" applyFont="1" applyFill="1" applyBorder="1" applyAlignment="1">
      <alignment horizontal="right"/>
    </xf>
    <xf numFmtId="4" fontId="14" fillId="2" borderId="5" xfId="0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horizontal="left" vertical="center" wrapText="1"/>
    </xf>
    <xf numFmtId="0" fontId="30" fillId="3" borderId="4" xfId="0" applyFont="1" applyFill="1" applyBorder="1" applyAlignment="1">
      <alignment horizontal="left" vertical="center" wrapText="1"/>
    </xf>
    <xf numFmtId="4" fontId="27" fillId="6" borderId="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left" vertical="center"/>
    </xf>
    <xf numFmtId="0" fontId="26" fillId="2" borderId="3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 wrapText="1" indent="1"/>
    </xf>
    <xf numFmtId="0" fontId="20" fillId="2" borderId="3" xfId="0" applyFont="1" applyFill="1" applyBorder="1" applyAlignment="1">
      <alignment horizontal="left" vertical="center" wrapText="1" indent="1"/>
    </xf>
    <xf numFmtId="0" fontId="20" fillId="2" borderId="3" xfId="0" applyFont="1" applyFill="1" applyBorder="1" applyAlignment="1">
      <alignment horizontal="left" vertical="center" wrapText="1"/>
    </xf>
    <xf numFmtId="4" fontId="28" fillId="6" borderId="14" xfId="0" applyNumberFormat="1" applyFont="1" applyFill="1" applyBorder="1" applyAlignment="1">
      <alignment horizontal="right" vertical="center"/>
    </xf>
    <xf numFmtId="4" fontId="28" fillId="6" borderId="15" xfId="0" applyNumberFormat="1" applyFont="1" applyFill="1" applyBorder="1" applyAlignment="1">
      <alignment horizontal="right" vertical="center"/>
    </xf>
    <xf numFmtId="4" fontId="12" fillId="2" borderId="7" xfId="0" applyNumberFormat="1" applyFont="1" applyFill="1" applyBorder="1" applyAlignment="1">
      <alignment horizontal="right"/>
    </xf>
    <xf numFmtId="0" fontId="14" fillId="2" borderId="4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left" vertical="center" wrapText="1"/>
    </xf>
    <xf numFmtId="0" fontId="28" fillId="6" borderId="8" xfId="0" applyFont="1" applyFill="1" applyBorder="1" applyAlignment="1">
      <alignment horizontal="left" vertical="center"/>
    </xf>
    <xf numFmtId="4" fontId="28" fillId="6" borderId="3" xfId="0" applyNumberFormat="1" applyFont="1" applyFill="1" applyBorder="1" applyAlignment="1">
      <alignment horizontal="right"/>
    </xf>
    <xf numFmtId="0" fontId="22" fillId="3" borderId="6" xfId="0" applyFont="1" applyFill="1" applyBorder="1" applyAlignment="1">
      <alignment horizontal="left" vertical="center"/>
    </xf>
    <xf numFmtId="0" fontId="28" fillId="6" borderId="6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/>
    <xf numFmtId="0" fontId="11" fillId="2" borderId="4" xfId="0" applyFont="1" applyFill="1" applyBorder="1"/>
    <xf numFmtId="0" fontId="28" fillId="6" borderId="4" xfId="0" applyFont="1" applyFill="1" applyBorder="1" applyAlignment="1">
      <alignment horizontal="left" vertical="center" wrapText="1"/>
    </xf>
    <xf numFmtId="0" fontId="27" fillId="6" borderId="8" xfId="0" applyFont="1" applyFill="1" applyBorder="1" applyAlignment="1">
      <alignment horizontal="left" vertical="center"/>
    </xf>
    <xf numFmtId="0" fontId="6" fillId="3" borderId="4" xfId="0" applyFont="1" applyFill="1" applyBorder="1"/>
    <xf numFmtId="0" fontId="31" fillId="6" borderId="4" xfId="0" applyFont="1" applyFill="1" applyBorder="1"/>
    <xf numFmtId="0" fontId="31" fillId="6" borderId="4" xfId="0" applyFont="1" applyFill="1" applyBorder="1" applyAlignment="1">
      <alignment horizontal="left"/>
    </xf>
    <xf numFmtId="4" fontId="31" fillId="6" borderId="4" xfId="0" applyNumberFormat="1" applyFont="1" applyFill="1" applyBorder="1"/>
    <xf numFmtId="0" fontId="22" fillId="2" borderId="0" xfId="0" applyFont="1" applyFill="1" applyAlignment="1">
      <alignment horizontal="left" vertical="center" wrapText="1"/>
    </xf>
    <xf numFmtId="0" fontId="30" fillId="2" borderId="0" xfId="0" applyFont="1" applyFill="1" applyAlignment="1">
      <alignment horizontal="left" vertical="center"/>
    </xf>
    <xf numFmtId="3" fontId="14" fillId="2" borderId="0" xfId="0" applyNumberFormat="1" applyFont="1" applyFill="1" applyAlignment="1">
      <alignment horizontal="right"/>
    </xf>
    <xf numFmtId="0" fontId="15" fillId="2" borderId="16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/>
    </xf>
    <xf numFmtId="4" fontId="19" fillId="2" borderId="4" xfId="0" applyNumberFormat="1" applyFont="1" applyFill="1" applyBorder="1" applyAlignment="1">
      <alignment horizontal="right"/>
    </xf>
    <xf numFmtId="4" fontId="20" fillId="2" borderId="4" xfId="0" applyNumberFormat="1" applyFont="1" applyFill="1" applyBorder="1" applyAlignment="1">
      <alignment horizontal="right"/>
    </xf>
    <xf numFmtId="0" fontId="30" fillId="2" borderId="4" xfId="0" applyFont="1" applyFill="1" applyBorder="1" applyAlignment="1">
      <alignment horizontal="left" vertical="center"/>
    </xf>
    <xf numFmtId="4" fontId="14" fillId="2" borderId="4" xfId="0" applyNumberFormat="1" applyFont="1" applyFill="1" applyBorder="1" applyAlignment="1">
      <alignment horizontal="right"/>
    </xf>
    <xf numFmtId="0" fontId="30" fillId="2" borderId="17" xfId="0" applyFont="1" applyFill="1" applyBorder="1" applyAlignment="1">
      <alignment vertical="center"/>
    </xf>
    <xf numFmtId="0" fontId="22" fillId="2" borderId="6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/>
    </xf>
    <xf numFmtId="0" fontId="30" fillId="2" borderId="12" xfId="0" applyFont="1" applyFill="1" applyBorder="1" applyAlignment="1">
      <alignment vertical="center"/>
    </xf>
    <xf numFmtId="4" fontId="14" fillId="2" borderId="6" xfId="0" applyNumberFormat="1" applyFont="1" applyFill="1" applyBorder="1" applyAlignment="1">
      <alignment horizontal="right"/>
    </xf>
    <xf numFmtId="0" fontId="32" fillId="2" borderId="8" xfId="0" applyFont="1" applyFill="1" applyBorder="1" applyAlignment="1">
      <alignment horizontal="left" vertical="center"/>
    </xf>
    <xf numFmtId="0" fontId="17" fillId="2" borderId="17" xfId="0" applyFont="1" applyFill="1" applyBorder="1" applyAlignment="1">
      <alignment vertical="center"/>
    </xf>
    <xf numFmtId="4" fontId="19" fillId="2" borderId="8" xfId="0" applyNumberFormat="1" applyFont="1" applyFill="1" applyBorder="1" applyAlignment="1">
      <alignment horizontal="right"/>
    </xf>
    <xf numFmtId="0" fontId="12" fillId="0" borderId="16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right"/>
    </xf>
    <xf numFmtId="0" fontId="30" fillId="2" borderId="4" xfId="0" applyFont="1" applyFill="1" applyBorder="1" applyAlignment="1">
      <alignment horizontal="left" vertical="center" wrapText="1"/>
    </xf>
    <xf numFmtId="0" fontId="30" fillId="2" borderId="0" xfId="0" applyFont="1" applyFill="1" applyAlignment="1">
      <alignment horizontal="left" vertical="center" wrapText="1"/>
    </xf>
    <xf numFmtId="4" fontId="0" fillId="0" borderId="0" xfId="0" applyNumberFormat="1"/>
    <xf numFmtId="4" fontId="28" fillId="6" borderId="4" xfId="0" applyNumberFormat="1" applyFont="1" applyFill="1" applyBorder="1" applyAlignment="1">
      <alignment horizontal="right"/>
    </xf>
    <xf numFmtId="0" fontId="17" fillId="2" borderId="4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vertical="center" wrapText="1"/>
    </xf>
    <xf numFmtId="0" fontId="28" fillId="3" borderId="4" xfId="0" applyFont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left" vertical="center"/>
    </xf>
    <xf numFmtId="4" fontId="28" fillId="3" borderId="4" xfId="0" applyNumberFormat="1" applyFont="1" applyFill="1" applyBorder="1" applyAlignment="1">
      <alignment horizontal="right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vertical="center" wrapText="1"/>
    </xf>
    <xf numFmtId="0" fontId="27" fillId="6" borderId="17" xfId="0" applyFont="1" applyFill="1" applyBorder="1" applyAlignment="1">
      <alignment horizontal="left" vertical="center" wrapText="1"/>
    </xf>
    <xf numFmtId="0" fontId="27" fillId="6" borderId="16" xfId="0" applyFont="1" applyFill="1" applyBorder="1" applyAlignment="1">
      <alignment horizontal="left" vertical="center" wrapText="1"/>
    </xf>
    <xf numFmtId="0" fontId="27" fillId="6" borderId="5" xfId="0" applyFont="1" applyFill="1" applyBorder="1" applyAlignment="1">
      <alignment horizontal="left" vertical="center" wrapText="1"/>
    </xf>
    <xf numFmtId="0" fontId="27" fillId="6" borderId="18" xfId="0" applyFont="1" applyFill="1" applyBorder="1" applyAlignment="1">
      <alignment vertical="center" wrapText="1"/>
    </xf>
    <xf numFmtId="4" fontId="28" fillId="6" borderId="8" xfId="0" applyNumberFormat="1" applyFont="1" applyFill="1" applyBorder="1" applyAlignment="1">
      <alignment horizontal="right"/>
    </xf>
    <xf numFmtId="4" fontId="28" fillId="6" borderId="5" xfId="0" applyNumberFormat="1" applyFont="1" applyFill="1" applyBorder="1" applyAlignment="1">
      <alignment horizontal="right"/>
    </xf>
    <xf numFmtId="4" fontId="28" fillId="6" borderId="8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vertical="center" wrapText="1"/>
    </xf>
    <xf numFmtId="0" fontId="33" fillId="2" borderId="3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vertical="center" wrapText="1"/>
    </xf>
    <xf numFmtId="4" fontId="33" fillId="2" borderId="4" xfId="0" applyNumberFormat="1" applyFont="1" applyFill="1" applyBorder="1" applyAlignment="1">
      <alignment horizontal="right"/>
    </xf>
    <xf numFmtId="4" fontId="33" fillId="2" borderId="3" xfId="0" applyNumberFormat="1" applyFont="1" applyFill="1" applyBorder="1" applyAlignment="1">
      <alignment horizontal="right"/>
    </xf>
    <xf numFmtId="0" fontId="20" fillId="2" borderId="1" xfId="0" applyFont="1" applyFill="1" applyBorder="1" applyAlignment="1">
      <alignment horizontal="left" vertical="center" wrapText="1" indent="1"/>
    </xf>
    <xf numFmtId="0" fontId="20" fillId="2" borderId="2" xfId="0" applyFont="1" applyFill="1" applyBorder="1" applyAlignment="1">
      <alignment horizontal="left" vertical="center" wrapText="1" indent="1"/>
    </xf>
    <xf numFmtId="0" fontId="20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 indent="1"/>
    </xf>
    <xf numFmtId="0" fontId="14" fillId="5" borderId="2" xfId="0" applyFont="1" applyFill="1" applyBorder="1" applyAlignment="1">
      <alignment horizontal="left" vertical="center" wrapText="1" indent="1"/>
    </xf>
    <xf numFmtId="0" fontId="14" fillId="5" borderId="3" xfId="0" applyFont="1" applyFill="1" applyBorder="1" applyAlignment="1">
      <alignment horizontal="left" vertical="center" wrapText="1" indent="1"/>
    </xf>
    <xf numFmtId="0" fontId="14" fillId="5" borderId="1" xfId="0" applyFont="1" applyFill="1" applyBorder="1" applyAlignment="1">
      <alignment vertical="center" wrapText="1"/>
    </xf>
    <xf numFmtId="4" fontId="14" fillId="5" borderId="4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horizontal="left" vertical="center" wrapText="1" indent="1"/>
    </xf>
    <xf numFmtId="0" fontId="14" fillId="3" borderId="3" xfId="0" applyFont="1" applyFill="1" applyBorder="1" applyAlignment="1">
      <alignment horizontal="left" vertical="center" wrapText="1" indent="1"/>
    </xf>
    <xf numFmtId="0" fontId="14" fillId="3" borderId="1" xfId="0" applyFont="1" applyFill="1" applyBorder="1" applyAlignment="1">
      <alignment vertical="center" wrapText="1"/>
    </xf>
    <xf numFmtId="4" fontId="14" fillId="3" borderId="4" xfId="0" applyNumberFormat="1" applyFont="1" applyFill="1" applyBorder="1" applyAlignment="1">
      <alignment horizontal="right"/>
    </xf>
    <xf numFmtId="0" fontId="14" fillId="2" borderId="17" xfId="0" applyFont="1" applyFill="1" applyBorder="1" applyAlignment="1">
      <alignment horizontal="left" vertical="center" wrapText="1" indent="1"/>
    </xf>
    <xf numFmtId="0" fontId="14" fillId="2" borderId="16" xfId="0" applyFont="1" applyFill="1" applyBorder="1" applyAlignment="1">
      <alignment horizontal="left" vertical="center" wrapText="1" indent="1"/>
    </xf>
    <xf numFmtId="0" fontId="14" fillId="3" borderId="5" xfId="0" applyFont="1" applyFill="1" applyBorder="1" applyAlignment="1">
      <alignment horizontal="left" vertical="center" wrapText="1" indent="1"/>
    </xf>
    <xf numFmtId="4" fontId="14" fillId="3" borderId="8" xfId="0" applyNumberFormat="1" applyFont="1" applyFill="1" applyBorder="1" applyAlignment="1">
      <alignment horizontal="right"/>
    </xf>
    <xf numFmtId="0" fontId="33" fillId="2" borderId="17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left" vertical="center" wrapText="1" indent="1"/>
    </xf>
    <xf numFmtId="0" fontId="33" fillId="2" borderId="5" xfId="0" applyFont="1" applyFill="1" applyBorder="1" applyAlignment="1">
      <alignment horizontal="left" vertical="center" wrapText="1" indent="1"/>
    </xf>
    <xf numFmtId="0" fontId="33" fillId="2" borderId="17" xfId="0" applyFont="1" applyFill="1" applyBorder="1" applyAlignment="1">
      <alignment vertical="center" wrapText="1"/>
    </xf>
    <xf numFmtId="4" fontId="33" fillId="2" borderId="8" xfId="0" applyNumberFormat="1" applyFont="1" applyFill="1" applyBorder="1" applyAlignment="1">
      <alignment horizontal="right"/>
    </xf>
    <xf numFmtId="4" fontId="33" fillId="2" borderId="5" xfId="0" applyNumberFormat="1" applyFont="1" applyFill="1" applyBorder="1" applyAlignment="1">
      <alignment horizontal="right"/>
    </xf>
    <xf numFmtId="0" fontId="14" fillId="5" borderId="2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33" fillId="2" borderId="2" xfId="0" applyFont="1" applyFill="1" applyBorder="1" applyAlignment="1">
      <alignment horizontal="left" vertical="center" wrapText="1" indent="1"/>
    </xf>
    <xf numFmtId="0" fontId="33" fillId="2" borderId="3" xfId="0" applyFont="1" applyFill="1" applyBorder="1" applyAlignment="1">
      <alignment horizontal="left" vertical="center" wrapText="1" indent="1"/>
    </xf>
    <xf numFmtId="0" fontId="14" fillId="2" borderId="12" xfId="0" applyFont="1" applyFill="1" applyBorder="1" applyAlignment="1">
      <alignment horizontal="left" vertical="center" wrapText="1" indent="1"/>
    </xf>
    <xf numFmtId="0" fontId="14" fillId="2" borderId="13" xfId="0" applyFont="1" applyFill="1" applyBorder="1" applyAlignment="1">
      <alignment horizontal="left" vertical="center" wrapText="1" indent="1"/>
    </xf>
    <xf numFmtId="0" fontId="14" fillId="5" borderId="7" xfId="0" applyFont="1" applyFill="1" applyBorder="1" applyAlignment="1">
      <alignment horizontal="left" vertical="center" wrapText="1" indent="1"/>
    </xf>
    <xf numFmtId="0" fontId="14" fillId="5" borderId="12" xfId="0" applyFont="1" applyFill="1" applyBorder="1" applyAlignment="1">
      <alignment vertical="center" wrapText="1"/>
    </xf>
    <xf numFmtId="4" fontId="14" fillId="5" borderId="6" xfId="0" applyNumberFormat="1" applyFont="1" applyFill="1" applyBorder="1" applyAlignment="1">
      <alignment horizontal="right"/>
    </xf>
    <xf numFmtId="4" fontId="14" fillId="5" borderId="6" xfId="0" applyNumberFormat="1" applyFont="1" applyFill="1" applyBorder="1" applyAlignment="1">
      <alignment horizontal="right" vertical="center"/>
    </xf>
    <xf numFmtId="0" fontId="27" fillId="6" borderId="18" xfId="0" applyFont="1" applyFill="1" applyBorder="1" applyAlignment="1">
      <alignment vertical="center"/>
    </xf>
    <xf numFmtId="4" fontId="27" fillId="6" borderId="8" xfId="0" applyNumberFormat="1" applyFont="1" applyFill="1" applyBorder="1" applyAlignment="1">
      <alignment horizontal="right"/>
    </xf>
    <xf numFmtId="4" fontId="27" fillId="6" borderId="5" xfId="0" applyNumberFormat="1" applyFont="1" applyFill="1" applyBorder="1" applyAlignment="1">
      <alignment horizontal="right"/>
    </xf>
    <xf numFmtId="4" fontId="14" fillId="5" borderId="7" xfId="0" applyNumberFormat="1" applyFont="1" applyFill="1" applyBorder="1" applyAlignment="1">
      <alignment horizontal="right" vertical="center"/>
    </xf>
    <xf numFmtId="0" fontId="33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 indent="1"/>
    </xf>
    <xf numFmtId="0" fontId="14" fillId="3" borderId="17" xfId="0" applyFont="1" applyFill="1" applyBorder="1" applyAlignment="1">
      <alignment horizontal="left" vertical="center" wrapText="1"/>
    </xf>
    <xf numFmtId="0" fontId="20" fillId="2" borderId="17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 indent="1"/>
    </xf>
    <xf numFmtId="0" fontId="14" fillId="2" borderId="20" xfId="0" applyFont="1" applyFill="1" applyBorder="1" applyAlignment="1">
      <alignment horizontal="left" vertical="center" wrapText="1" indent="1"/>
    </xf>
    <xf numFmtId="0" fontId="14" fillId="3" borderId="20" xfId="0" applyFont="1" applyFill="1" applyBorder="1" applyAlignment="1">
      <alignment horizontal="left" vertical="center" wrapText="1" indent="1"/>
    </xf>
    <xf numFmtId="0" fontId="14" fillId="3" borderId="19" xfId="0" applyFont="1" applyFill="1" applyBorder="1" applyAlignment="1">
      <alignment vertical="center" wrapText="1"/>
    </xf>
    <xf numFmtId="4" fontId="14" fillId="3" borderId="11" xfId="0" applyNumberFormat="1" applyFont="1" applyFill="1" applyBorder="1" applyAlignment="1">
      <alignment horizontal="right"/>
    </xf>
    <xf numFmtId="4" fontId="14" fillId="3" borderId="15" xfId="0" applyNumberFormat="1" applyFont="1" applyFill="1" applyBorder="1" applyAlignment="1">
      <alignment horizontal="right"/>
    </xf>
    <xf numFmtId="4" fontId="14" fillId="3" borderId="6" xfId="0" applyNumberFormat="1" applyFont="1" applyFill="1" applyBorder="1" applyAlignment="1">
      <alignment horizontal="right"/>
    </xf>
    <xf numFmtId="0" fontId="27" fillId="6" borderId="17" xfId="0" applyFont="1" applyFill="1" applyBorder="1" applyAlignment="1">
      <alignment vertical="center"/>
    </xf>
    <xf numFmtId="0" fontId="14" fillId="3" borderId="17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horizontal="left" vertical="center" wrapText="1" indent="1"/>
    </xf>
    <xf numFmtId="0" fontId="20" fillId="2" borderId="16" xfId="0" applyFont="1" applyFill="1" applyBorder="1" applyAlignment="1">
      <alignment horizontal="left" vertical="center" wrapText="1" indent="1"/>
    </xf>
    <xf numFmtId="0" fontId="20" fillId="2" borderId="5" xfId="0" applyFont="1" applyFill="1" applyBorder="1" applyAlignment="1">
      <alignment horizontal="left" vertical="center" wrapText="1" indent="1"/>
    </xf>
    <xf numFmtId="0" fontId="20" fillId="2" borderId="17" xfId="0" applyFont="1" applyFill="1" applyBorder="1" applyAlignment="1">
      <alignment vertical="center" wrapText="1"/>
    </xf>
    <xf numFmtId="4" fontId="20" fillId="2" borderId="8" xfId="0" applyNumberFormat="1" applyFont="1" applyFill="1" applyBorder="1" applyAlignment="1">
      <alignment horizontal="right"/>
    </xf>
    <xf numFmtId="0" fontId="14" fillId="3" borderId="7" xfId="0" applyFont="1" applyFill="1" applyBorder="1" applyAlignment="1">
      <alignment horizontal="left" vertical="center" wrapText="1" indent="1"/>
    </xf>
    <xf numFmtId="0" fontId="14" fillId="3" borderId="12" xfId="0" applyFont="1" applyFill="1" applyBorder="1" applyAlignment="1">
      <alignment vertical="center" wrapText="1"/>
    </xf>
    <xf numFmtId="4" fontId="14" fillId="3" borderId="7" xfId="0" applyNumberFormat="1" applyFont="1" applyFill="1" applyBorder="1" applyAlignment="1">
      <alignment horizontal="right"/>
    </xf>
    <xf numFmtId="0" fontId="33" fillId="2" borderId="16" xfId="0" applyFont="1" applyFill="1" applyBorder="1" applyAlignment="1">
      <alignment vertical="center" wrapText="1"/>
    </xf>
    <xf numFmtId="0" fontId="33" fillId="2" borderId="5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horizontal="left" vertical="center" wrapText="1" indent="1"/>
    </xf>
    <xf numFmtId="0" fontId="14" fillId="5" borderId="22" xfId="0" applyFont="1" applyFill="1" applyBorder="1" applyAlignment="1">
      <alignment horizontal="left" vertical="center" wrapText="1" indent="1"/>
    </xf>
    <xf numFmtId="0" fontId="14" fillId="3" borderId="12" xfId="0" applyFont="1" applyFill="1" applyBorder="1" applyAlignment="1">
      <alignment horizontal="left" vertical="center" wrapText="1"/>
    </xf>
    <xf numFmtId="0" fontId="14" fillId="2" borderId="23" xfId="0" applyFont="1" applyFill="1" applyBorder="1" applyAlignment="1">
      <alignment horizontal="left" vertical="center" wrapText="1" indent="1"/>
    </xf>
    <xf numFmtId="0" fontId="14" fillId="2" borderId="23" xfId="0" applyFont="1" applyFill="1" applyBorder="1" applyAlignment="1">
      <alignment horizontal="left" vertical="center" wrapText="1"/>
    </xf>
    <xf numFmtId="4" fontId="14" fillId="2" borderId="23" xfId="0" applyNumberFormat="1" applyFont="1" applyFill="1" applyBorder="1" applyAlignment="1">
      <alignment horizontal="right"/>
    </xf>
    <xf numFmtId="0" fontId="19" fillId="2" borderId="19" xfId="0" applyFont="1" applyFill="1" applyBorder="1" applyAlignment="1">
      <alignment horizontal="left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19" xfId="0" applyFont="1" applyFill="1" applyBorder="1" applyAlignment="1">
      <alignment vertical="center" wrapText="1"/>
    </xf>
    <xf numFmtId="4" fontId="19" fillId="2" borderId="11" xfId="0" applyNumberFormat="1" applyFont="1" applyFill="1" applyBorder="1" applyAlignment="1">
      <alignment horizontal="right"/>
    </xf>
    <xf numFmtId="4" fontId="20" fillId="2" borderId="24" xfId="0" applyNumberFormat="1" applyFont="1" applyFill="1" applyBorder="1" applyAlignment="1">
      <alignment horizontal="right"/>
    </xf>
    <xf numFmtId="0" fontId="27" fillId="6" borderId="17" xfId="0" applyFont="1" applyFill="1" applyBorder="1" applyAlignment="1">
      <alignment vertical="center" wrapText="1"/>
    </xf>
    <xf numFmtId="4" fontId="20" fillId="6" borderId="8" xfId="0" applyNumberFormat="1" applyFont="1" applyFill="1" applyBorder="1" applyAlignment="1">
      <alignment horizontal="right"/>
    </xf>
    <xf numFmtId="4" fontId="20" fillId="2" borderId="25" xfId="0" applyNumberFormat="1" applyFont="1" applyFill="1" applyBorder="1" applyAlignment="1">
      <alignment horizontal="right"/>
    </xf>
    <xf numFmtId="0" fontId="20" fillId="2" borderId="5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7" borderId="23" xfId="0" applyFont="1" applyFill="1" applyBorder="1" applyAlignment="1">
      <alignment horizontal="left" vertical="center" wrapText="1" indent="1"/>
    </xf>
    <xf numFmtId="0" fontId="14" fillId="7" borderId="23" xfId="0" applyFont="1" applyFill="1" applyBorder="1" applyAlignment="1">
      <alignment horizontal="left" vertical="center" wrapText="1"/>
    </xf>
    <xf numFmtId="4" fontId="14" fillId="7" borderId="23" xfId="0" applyNumberFormat="1" applyFont="1" applyFill="1" applyBorder="1" applyAlignment="1">
      <alignment horizontal="right"/>
    </xf>
    <xf numFmtId="0" fontId="19" fillId="2" borderId="26" xfId="0" applyFont="1" applyFill="1" applyBorder="1" applyAlignment="1">
      <alignment vertical="center" wrapText="1"/>
    </xf>
    <xf numFmtId="4" fontId="19" fillId="2" borderId="24" xfId="0" applyNumberFormat="1" applyFont="1" applyFill="1" applyBorder="1" applyAlignment="1">
      <alignment horizontal="right"/>
    </xf>
    <xf numFmtId="0" fontId="14" fillId="2" borderId="23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horizontal="left" vertical="center" wrapText="1"/>
    </xf>
    <xf numFmtId="4" fontId="19" fillId="2" borderId="26" xfId="0" applyNumberFormat="1" applyFont="1" applyFill="1" applyBorder="1" applyAlignment="1">
      <alignment horizontal="right"/>
    </xf>
    <xf numFmtId="0" fontId="10" fillId="0" borderId="1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/>
    <xf numFmtId="4" fontId="10" fillId="0" borderId="4" xfId="0" applyNumberFormat="1" applyFont="1" applyBorder="1"/>
    <xf numFmtId="0" fontId="11" fillId="0" borderId="1" xfId="0" applyFont="1" applyBorder="1"/>
    <xf numFmtId="0" fontId="11" fillId="5" borderId="2" xfId="0" applyFont="1" applyFill="1" applyBorder="1"/>
    <xf numFmtId="0" fontId="11" fillId="5" borderId="3" xfId="0" applyFont="1" applyFill="1" applyBorder="1"/>
    <xf numFmtId="0" fontId="11" fillId="5" borderId="1" xfId="0" applyFont="1" applyFill="1" applyBorder="1"/>
    <xf numFmtId="4" fontId="11" fillId="5" borderId="4" xfId="0" applyNumberFormat="1" applyFont="1" applyFill="1" applyBorder="1"/>
    <xf numFmtId="0" fontId="11" fillId="0" borderId="2" xfId="0" applyFont="1" applyBorder="1"/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/>
    <xf numFmtId="4" fontId="11" fillId="3" borderId="4" xfId="0" applyNumberFormat="1" applyFont="1" applyFill="1" applyBorder="1"/>
    <xf numFmtId="0" fontId="11" fillId="3" borderId="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0" borderId="21" xfId="0" applyFont="1" applyBorder="1"/>
    <xf numFmtId="0" fontId="11" fillId="0" borderId="22" xfId="0" applyFont="1" applyBorder="1"/>
    <xf numFmtId="0" fontId="11" fillId="3" borderId="14" xfId="0" applyFont="1" applyFill="1" applyBorder="1" applyAlignment="1">
      <alignment horizontal="center"/>
    </xf>
    <xf numFmtId="0" fontId="11" fillId="3" borderId="21" xfId="0" applyFont="1" applyFill="1" applyBorder="1"/>
    <xf numFmtId="4" fontId="11" fillId="3" borderId="10" xfId="0" applyNumberFormat="1" applyFont="1" applyFill="1" applyBorder="1"/>
    <xf numFmtId="0" fontId="11" fillId="0" borderId="12" xfId="0" applyFont="1" applyBorder="1"/>
    <xf numFmtId="0" fontId="11" fillId="0" borderId="13" xfId="0" applyFont="1" applyBorder="1"/>
    <xf numFmtId="0" fontId="11" fillId="3" borderId="7" xfId="0" applyFont="1" applyFill="1" applyBorder="1" applyAlignment="1">
      <alignment horizontal="center"/>
    </xf>
    <xf numFmtId="0" fontId="11" fillId="3" borderId="12" xfId="0" applyFont="1" applyFill="1" applyBorder="1"/>
    <xf numFmtId="4" fontId="11" fillId="3" borderId="6" xfId="0" applyNumberFormat="1" applyFont="1" applyFill="1" applyBorder="1"/>
    <xf numFmtId="0" fontId="11" fillId="0" borderId="17" xfId="0" applyFont="1" applyBorder="1"/>
    <xf numFmtId="0" fontId="11" fillId="5" borderId="16" xfId="0" applyFont="1" applyFill="1" applyBorder="1"/>
    <xf numFmtId="0" fontId="11" fillId="5" borderId="5" xfId="0" applyFont="1" applyFill="1" applyBorder="1"/>
    <xf numFmtId="0" fontId="11" fillId="5" borderId="17" xfId="0" applyFont="1" applyFill="1" applyBorder="1"/>
    <xf numFmtId="0" fontId="0" fillId="2" borderId="9" xfId="0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4" fillId="2" borderId="1" xfId="0" applyFont="1" applyFill="1" applyBorder="1" applyAlignment="1" quotePrefix="1">
      <alignment horizontal="center" vertical="center" wrapText="1"/>
    </xf>
    <xf numFmtId="0" fontId="17" fillId="0" borderId="1" xfId="0" applyFont="1" applyBorder="1" applyAlignment="1" quotePrefix="1">
      <alignment horizontal="left" vertical="center"/>
    </xf>
    <xf numFmtId="0" fontId="17" fillId="0" borderId="1" xfId="0" applyFont="1" applyBorder="1" applyAlignment="1" quotePrefix="1">
      <alignment horizontal="left" vertical="center" wrapText="1"/>
    </xf>
    <xf numFmtId="0" fontId="15" fillId="3" borderId="1" xfId="0" applyFont="1" applyFill="1" applyBorder="1" applyAlignment="1" quotePrefix="1">
      <alignment horizontal="center" vertical="center" wrapText="1"/>
    </xf>
    <xf numFmtId="0" fontId="20" fillId="2" borderId="1" xfId="0" applyFont="1" applyFill="1" applyBorder="1" applyAlignment="1" quotePrefix="1">
      <alignment horizontal="center" vertical="center" wrapText="1"/>
    </xf>
    <xf numFmtId="0" fontId="21" fillId="3" borderId="1" xfId="0" applyFont="1" applyFill="1" applyBorder="1" applyAlignment="1" quotePrefix="1">
      <alignment horizontal="left" vertical="center" wrapText="1"/>
    </xf>
    <xf numFmtId="0" fontId="27" fillId="6" borderId="6" xfId="0" applyFont="1" applyFill="1" applyBorder="1" applyAlignment="1" quotePrefix="1">
      <alignment horizontal="left" vertical="center"/>
    </xf>
    <xf numFmtId="0" fontId="17" fillId="2" borderId="8" xfId="0" applyFont="1" applyFill="1" applyBorder="1" applyAlignment="1" quotePrefix="1">
      <alignment horizontal="left" vertical="center"/>
    </xf>
    <xf numFmtId="0" fontId="21" fillId="5" borderId="4" xfId="0" applyFont="1" applyFill="1" applyBorder="1" applyAlignment="1" quotePrefix="1">
      <alignment horizontal="left" vertical="center"/>
    </xf>
    <xf numFmtId="0" fontId="22" fillId="3" borderId="4" xfId="0" applyFont="1" applyFill="1" applyBorder="1" applyAlignment="1" quotePrefix="1">
      <alignment horizontal="left" vertical="center"/>
    </xf>
    <xf numFmtId="0" fontId="17" fillId="2" borderId="8" xfId="0" applyFont="1" applyFill="1" applyBorder="1" applyAlignment="1" quotePrefix="1">
      <alignment horizontal="left" vertical="center" wrapText="1"/>
    </xf>
    <xf numFmtId="0" fontId="22" fillId="5" borderId="4" xfId="0" applyFont="1" applyFill="1" applyBorder="1" applyAlignment="1" quotePrefix="1">
      <alignment horizontal="left" vertical="center"/>
    </xf>
    <xf numFmtId="0" fontId="27" fillId="6" borderId="4" xfId="0" applyFont="1" applyFill="1" applyBorder="1" applyAlignment="1" quotePrefix="1">
      <alignment horizontal="left" vertical="center" wrapText="1"/>
    </xf>
    <xf numFmtId="0" fontId="27" fillId="6" borderId="6" xfId="0" applyFont="1" applyFill="1" applyBorder="1" applyAlignment="1" quotePrefix="1">
      <alignment horizontal="left" vertical="center" wrapText="1"/>
    </xf>
    <xf numFmtId="0" fontId="22" fillId="5" borderId="4" xfId="0" applyFont="1" applyFill="1" applyBorder="1" applyAlignment="1" quotePrefix="1">
      <alignment horizontal="left" vertical="center" wrapText="1"/>
    </xf>
    <xf numFmtId="0" fontId="22" fillId="3" borderId="4" xfId="0" applyFont="1" applyFill="1" applyBorder="1" applyAlignment="1" quotePrefix="1">
      <alignment horizontal="left" vertical="center" wrapText="1"/>
    </xf>
    <xf numFmtId="0" fontId="21" fillId="2" borderId="4" xfId="0" applyFont="1" applyFill="1" applyBorder="1" applyAlignment="1" quotePrefix="1">
      <alignment horizontal="left" vertical="center"/>
    </xf>
    <xf numFmtId="0" fontId="21" fillId="2" borderId="3" xfId="0" applyFont="1" applyFill="1" applyBorder="1" applyAlignment="1" quotePrefix="1">
      <alignment horizontal="left" vertical="center"/>
    </xf>
    <xf numFmtId="0" fontId="27" fillId="6" borderId="4" xfId="0" applyFont="1" applyFill="1" applyBorder="1" applyAlignment="1" quotePrefix="1">
      <alignment horizontal="left" vertical="center"/>
    </xf>
    <xf numFmtId="0" fontId="28" fillId="6" borderId="8" xfId="0" applyFont="1" applyFill="1" applyBorder="1" applyAlignment="1" quotePrefix="1">
      <alignment horizontal="left" vertical="center"/>
    </xf>
    <xf numFmtId="0" fontId="27" fillId="6" borderId="8" xfId="0" applyFont="1" applyFill="1" applyBorder="1" applyAlignment="1" quotePrefix="1">
      <alignment horizontal="left" vertical="center"/>
    </xf>
    <xf numFmtId="0" fontId="17" fillId="2" borderId="4" xfId="0" applyFont="1" applyFill="1" applyBorder="1" applyAlignment="1" quotePrefix="1">
      <alignment horizontal="left" vertical="center"/>
    </xf>
    <xf numFmtId="0" fontId="26" fillId="2" borderId="4" xfId="0" applyFont="1" applyFill="1" applyBorder="1" applyAlignment="1" quotePrefix="1">
      <alignment horizontal="left" vertical="center"/>
    </xf>
    <xf numFmtId="0" fontId="30" fillId="2" borderId="4" xfId="0" applyFont="1" applyFill="1" applyBorder="1" applyAlignment="1" quotePrefix="1">
      <alignment horizontal="left" vertical="center"/>
    </xf>
    <xf numFmtId="0" fontId="30" fillId="2" borderId="17" xfId="0" applyFont="1" applyFill="1" applyBorder="1" applyAlignment="1" quotePrefix="1">
      <alignment vertical="center"/>
    </xf>
    <xf numFmtId="0" fontId="17" fillId="2" borderId="17" xfId="0" applyFont="1" applyFill="1" applyBorder="1" applyAlignment="1" quotePrefix="1">
      <alignment vertical="center"/>
    </xf>
    <xf numFmtId="0" fontId="30" fillId="2" borderId="4" xfId="0" applyFont="1" applyFill="1" applyBorder="1" applyAlignment="1" quotePrefix="1">
      <alignment horizontal="left" vertical="center" wrapText="1"/>
    </xf>
    <xf numFmtId="0" fontId="27" fillId="3" borderId="4" xfId="0" applyFont="1" applyFill="1" applyBorder="1" applyAlignment="1" quotePrefix="1">
      <alignment horizontal="left" vertical="center"/>
    </xf>
    <xf numFmtId="0" fontId="27" fillId="6" borderId="18" xfId="0" applyFont="1" applyFill="1" applyBorder="1" applyAlignment="1" quotePrefix="1">
      <alignment vertical="center"/>
    </xf>
    <xf numFmtId="0" fontId="27" fillId="6" borderId="17" xfId="0" applyFont="1" applyFill="1" applyBorder="1" applyAlignment="1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7"/>
  <sheetViews>
    <sheetView tabSelected="1" zoomScale="110" zoomScaleNormal="110" zoomScaleSheetLayoutView="70" topLeftCell="A467" workbookViewId="0">
      <selection activeCell="K322" sqref="K322"/>
    </sheetView>
  </sheetViews>
  <sheetFormatPr defaultColWidth="9" defaultRowHeight="15"/>
  <cols>
    <col min="1" max="1" width="8.42857142857143" customWidth="1"/>
    <col min="2" max="2" width="10.2857142857143" customWidth="1"/>
    <col min="3" max="3" width="8.42857142857143" customWidth="1"/>
    <col min="4" max="4" width="61.1428571428571" customWidth="1"/>
    <col min="5" max="5" width="14.7142857142857" customWidth="1"/>
    <col min="6" max="6" width="13" customWidth="1"/>
    <col min="7" max="7" width="14" customWidth="1"/>
    <col min="8" max="9" width="9.57142857142857" customWidth="1"/>
    <col min="10" max="10" width="14.8571428571429" customWidth="1"/>
  </cols>
  <sheetData>
    <row r="1" spans="1:4">
      <c r="A1" s="14" t="s">
        <v>0</v>
      </c>
      <c r="B1" s="15"/>
      <c r="C1" s="15"/>
      <c r="D1" s="15"/>
    </row>
    <row r="2" spans="1:4">
      <c r="A2" s="15"/>
      <c r="B2" s="15"/>
      <c r="C2" s="15"/>
      <c r="D2" s="15"/>
    </row>
    <row r="3" spans="1:4">
      <c r="A3" s="15"/>
      <c r="B3" s="15"/>
      <c r="C3" s="15"/>
      <c r="D3" s="15"/>
    </row>
    <row r="4" spans="1:4">
      <c r="A4" s="15"/>
      <c r="B4" s="15"/>
      <c r="C4" s="15"/>
      <c r="D4" s="15"/>
    </row>
    <row r="5" spans="1:4">
      <c r="A5" s="15"/>
      <c r="B5" s="15"/>
      <c r="C5" s="15"/>
      <c r="D5" s="15"/>
    </row>
    <row r="6" ht="47" customHeight="1" spans="1:4">
      <c r="A6" s="15"/>
      <c r="B6" s="15"/>
      <c r="C6" s="15"/>
      <c r="D6" s="15"/>
    </row>
    <row r="7" ht="65" customHeight="1" spans="1:9">
      <c r="A7" s="16" t="s">
        <v>1</v>
      </c>
      <c r="B7" s="16"/>
      <c r="C7" s="16"/>
      <c r="D7" s="16"/>
      <c r="E7" s="16"/>
      <c r="F7" s="16"/>
      <c r="G7" s="16"/>
      <c r="H7" s="16"/>
      <c r="I7" s="16"/>
    </row>
    <row r="8" ht="15.75" spans="1:9">
      <c r="A8" s="17" t="s">
        <v>2</v>
      </c>
      <c r="B8" s="17"/>
      <c r="C8" s="17"/>
      <c r="D8" s="17"/>
      <c r="E8" s="17"/>
      <c r="F8" s="17"/>
      <c r="G8" s="17"/>
      <c r="H8" s="17"/>
      <c r="I8" s="17"/>
    </row>
    <row r="9" ht="9" customHeight="1" spans="1:9">
      <c r="A9" s="18"/>
      <c r="B9" s="18"/>
      <c r="C9" s="18"/>
      <c r="D9" s="18"/>
      <c r="E9" s="18"/>
      <c r="F9" s="18"/>
      <c r="G9" s="18"/>
      <c r="H9" s="18"/>
      <c r="I9" s="18"/>
    </row>
    <row r="10" ht="15.75" spans="1:9">
      <c r="A10" s="17" t="s">
        <v>3</v>
      </c>
      <c r="B10" s="17"/>
      <c r="C10" s="17"/>
      <c r="D10" s="17"/>
      <c r="E10" s="17"/>
      <c r="F10" s="17"/>
      <c r="G10" s="17"/>
      <c r="H10" s="17"/>
      <c r="I10" s="17"/>
    </row>
    <row r="11" ht="18" customHeight="1" spans="1:9">
      <c r="A11" s="17" t="s">
        <v>4</v>
      </c>
      <c r="B11" s="19"/>
      <c r="C11" s="19"/>
      <c r="D11" s="19"/>
      <c r="E11" s="19"/>
      <c r="F11" s="19"/>
      <c r="G11" s="19"/>
      <c r="H11" s="19"/>
      <c r="I11" s="19"/>
    </row>
    <row r="12" ht="27" customHeight="1" spans="1:9">
      <c r="A12" s="338" t="s">
        <v>5</v>
      </c>
      <c r="B12" s="21"/>
      <c r="C12" s="21"/>
      <c r="D12" s="22"/>
      <c r="E12" s="23" t="s">
        <v>6</v>
      </c>
      <c r="F12" s="23" t="s">
        <v>7</v>
      </c>
      <c r="G12" s="23" t="s">
        <v>8</v>
      </c>
      <c r="H12" s="23" t="s">
        <v>9</v>
      </c>
      <c r="I12" s="23" t="s">
        <v>10</v>
      </c>
    </row>
    <row r="13" spans="1:9">
      <c r="A13" s="24">
        <v>1</v>
      </c>
      <c r="B13" s="25"/>
      <c r="C13" s="25"/>
      <c r="D13" s="26"/>
      <c r="E13" s="23">
        <v>2</v>
      </c>
      <c r="F13" s="23">
        <v>3</v>
      </c>
      <c r="G13" s="23">
        <v>4</v>
      </c>
      <c r="H13" s="23" t="s">
        <v>11</v>
      </c>
      <c r="I13" s="23" t="s">
        <v>12</v>
      </c>
    </row>
    <row r="14" s="1" customFormat="1" ht="15.75" spans="1:9">
      <c r="A14" s="27" t="s">
        <v>13</v>
      </c>
      <c r="B14" s="28"/>
      <c r="C14" s="28"/>
      <c r="D14" s="28"/>
      <c r="E14" s="29">
        <f>SUM(E15+E16)</f>
        <v>229601.06</v>
      </c>
      <c r="F14" s="29">
        <f>SUM(F15+F16)</f>
        <v>596310</v>
      </c>
      <c r="G14" s="29">
        <f>SUM(G15+G16)</f>
        <v>251625.91</v>
      </c>
      <c r="H14" s="30">
        <f t="shared" ref="H14:H20" si="0">IF(G14&gt;0,G14/E14*100,0)</f>
        <v>109.59266041716</v>
      </c>
      <c r="I14" s="30">
        <f t="shared" ref="I14:I20" si="1">IF(G14&gt;0,G14/F14*100,0)</f>
        <v>42.1971642266606</v>
      </c>
    </row>
    <row r="15" spans="1:9">
      <c r="A15" s="31" t="s">
        <v>14</v>
      </c>
      <c r="B15" s="32"/>
      <c r="C15" s="32"/>
      <c r="D15" s="32"/>
      <c r="E15" s="33">
        <f t="shared" ref="E15:F15" si="2">SUM(E48)</f>
        <v>229601.06</v>
      </c>
      <c r="F15" s="33">
        <f t="shared" si="2"/>
        <v>596310</v>
      </c>
      <c r="G15" s="33">
        <f t="shared" ref="G15" si="3">SUM(G48)</f>
        <v>251625.91</v>
      </c>
      <c r="H15" s="34">
        <f t="shared" si="0"/>
        <v>109.59266041716</v>
      </c>
      <c r="I15" s="34">
        <f t="shared" si="1"/>
        <v>42.1971642266606</v>
      </c>
    </row>
    <row r="16" spans="1:9">
      <c r="A16" s="339" t="s">
        <v>15</v>
      </c>
      <c r="B16" s="36"/>
      <c r="C16" s="36"/>
      <c r="D16" s="36"/>
      <c r="E16" s="33">
        <v>0</v>
      </c>
      <c r="F16" s="33">
        <v>0</v>
      </c>
      <c r="G16" s="33">
        <v>0</v>
      </c>
      <c r="H16" s="34">
        <f t="shared" si="0"/>
        <v>0</v>
      </c>
      <c r="I16" s="34">
        <f t="shared" si="1"/>
        <v>0</v>
      </c>
    </row>
    <row r="17" s="1" customFormat="1" ht="15.75" spans="1:9">
      <c r="A17" s="37" t="s">
        <v>16</v>
      </c>
      <c r="B17" s="38"/>
      <c r="C17" s="38"/>
      <c r="D17" s="39"/>
      <c r="E17" s="29">
        <f>SUM(E18+E19)</f>
        <v>237970.88</v>
      </c>
      <c r="F17" s="29">
        <f>SUM(F18+F19)</f>
        <v>571310</v>
      </c>
      <c r="G17" s="29">
        <f>SUM(G18+G19)</f>
        <v>265531.75</v>
      </c>
      <c r="H17" s="30">
        <f t="shared" si="0"/>
        <v>111.581614523592</v>
      </c>
      <c r="I17" s="30">
        <f t="shared" si="1"/>
        <v>46.4777003728274</v>
      </c>
    </row>
    <row r="18" spans="1:9">
      <c r="A18" s="340" t="s">
        <v>17</v>
      </c>
      <c r="B18" s="32"/>
      <c r="C18" s="32"/>
      <c r="D18" s="32"/>
      <c r="E18" s="33">
        <f t="shared" ref="E18:F18" si="4">SUM(E92)</f>
        <v>235914.5</v>
      </c>
      <c r="F18" s="33">
        <f t="shared" si="4"/>
        <v>568310</v>
      </c>
      <c r="G18" s="33">
        <f t="shared" ref="G18" si="5">SUM(G92)</f>
        <v>265531.75</v>
      </c>
      <c r="H18" s="34">
        <f t="shared" si="0"/>
        <v>112.554230452134</v>
      </c>
      <c r="I18" s="34">
        <f t="shared" si="1"/>
        <v>46.7230472805335</v>
      </c>
    </row>
    <row r="19" spans="1:9">
      <c r="A19" s="339" t="s">
        <v>18</v>
      </c>
      <c r="B19" s="36"/>
      <c r="C19" s="36"/>
      <c r="D19" s="36"/>
      <c r="E19" s="33">
        <f t="shared" ref="E19:F19" si="6">SUM(E141)</f>
        <v>2056.38</v>
      </c>
      <c r="F19" s="33">
        <f t="shared" si="6"/>
        <v>3000</v>
      </c>
      <c r="G19" s="33">
        <f t="shared" ref="G19" si="7">SUM(G141)</f>
        <v>0</v>
      </c>
      <c r="H19" s="34">
        <f t="shared" si="0"/>
        <v>0</v>
      </c>
      <c r="I19" s="34">
        <f t="shared" si="1"/>
        <v>0</v>
      </c>
    </row>
    <row r="20" s="1" customFormat="1" ht="15.75" spans="1:9">
      <c r="A20" s="341" t="s">
        <v>19</v>
      </c>
      <c r="B20" s="28"/>
      <c r="C20" s="28"/>
      <c r="D20" s="28"/>
      <c r="E20" s="29">
        <f>SUM(E14-E17)</f>
        <v>-8369.82000000001</v>
      </c>
      <c r="F20" s="29">
        <f>SUM(F14-F17)</f>
        <v>25000</v>
      </c>
      <c r="G20" s="29">
        <f>SUM(G14-G17)</f>
        <v>-13905.84</v>
      </c>
      <c r="H20" s="30">
        <f t="shared" si="0"/>
        <v>0</v>
      </c>
      <c r="I20" s="30">
        <f t="shared" si="1"/>
        <v>0</v>
      </c>
    </row>
    <row r="21" s="2" customFormat="1" ht="10.5" customHeight="1" spans="1:9">
      <c r="A21" s="40"/>
      <c r="B21" s="41"/>
      <c r="C21" s="41"/>
      <c r="D21" s="41"/>
      <c r="E21" s="41"/>
      <c r="F21" s="42"/>
      <c r="G21" s="42"/>
      <c r="H21" s="42"/>
      <c r="I21" s="42"/>
    </row>
    <row r="22" ht="18" customHeight="1" spans="1:9">
      <c r="A22" s="17" t="s">
        <v>20</v>
      </c>
      <c r="B22" s="19"/>
      <c r="C22" s="19"/>
      <c r="D22" s="19"/>
      <c r="E22" s="19"/>
      <c r="F22" s="19"/>
      <c r="G22" s="19"/>
      <c r="H22" s="19"/>
      <c r="I22" s="19"/>
    </row>
    <row r="23" ht="25.5" spans="1:9">
      <c r="A23" s="342" t="s">
        <v>5</v>
      </c>
      <c r="B23" s="44"/>
      <c r="C23" s="44"/>
      <c r="D23" s="45"/>
      <c r="E23" s="23" t="s">
        <v>6</v>
      </c>
      <c r="F23" s="23" t="s">
        <v>7</v>
      </c>
      <c r="G23" s="23" t="s">
        <v>8</v>
      </c>
      <c r="H23" s="23" t="s">
        <v>9</v>
      </c>
      <c r="I23" s="23" t="s">
        <v>10</v>
      </c>
    </row>
    <row r="24" spans="1:9">
      <c r="A24" s="20">
        <v>1</v>
      </c>
      <c r="B24" s="21"/>
      <c r="C24" s="21"/>
      <c r="D24" s="22"/>
      <c r="E24" s="23">
        <v>2</v>
      </c>
      <c r="F24" s="23">
        <v>3</v>
      </c>
      <c r="G24" s="23">
        <v>4</v>
      </c>
      <c r="H24" s="23" t="s">
        <v>11</v>
      </c>
      <c r="I24" s="23" t="s">
        <v>12</v>
      </c>
    </row>
    <row r="25" s="3" customFormat="1" ht="15.75" customHeight="1" spans="1:9">
      <c r="A25" s="46" t="s">
        <v>21</v>
      </c>
      <c r="B25" s="47"/>
      <c r="C25" s="47"/>
      <c r="D25" s="47"/>
      <c r="E25" s="48">
        <v>0</v>
      </c>
      <c r="F25" s="48">
        <v>0</v>
      </c>
      <c r="G25" s="48">
        <v>0</v>
      </c>
      <c r="H25" s="49">
        <f>IF(G25&gt;0,G25/E25*100,0)</f>
        <v>0</v>
      </c>
      <c r="I25" s="49">
        <f>IF(G25&gt;0,G25/F25*100,0)</f>
        <v>0</v>
      </c>
    </row>
    <row r="26" s="3" customFormat="1" ht="12.75" spans="1:9">
      <c r="A26" s="46" t="s">
        <v>22</v>
      </c>
      <c r="B26" s="50"/>
      <c r="C26" s="50"/>
      <c r="D26" s="50"/>
      <c r="E26" s="48">
        <v>0</v>
      </c>
      <c r="F26" s="48">
        <v>0</v>
      </c>
      <c r="G26" s="48">
        <v>0</v>
      </c>
      <c r="H26" s="49">
        <f>IF(G26&gt;0,G26/E26*100,0)</f>
        <v>0</v>
      </c>
      <c r="I26" s="49">
        <f>IF(G26&gt;0,G26/F26*100,0)</f>
        <v>0</v>
      </c>
    </row>
    <row r="27" s="3" customFormat="1" ht="14.25" customHeight="1" spans="1:9">
      <c r="A27" s="343" t="s">
        <v>23</v>
      </c>
      <c r="B27" s="52"/>
      <c r="C27" s="52"/>
      <c r="D27" s="52"/>
      <c r="E27" s="53">
        <f>SUM(E25-E26)</f>
        <v>0</v>
      </c>
      <c r="F27" s="53">
        <f>SUM(F25-F26)</f>
        <v>0</v>
      </c>
      <c r="G27" s="53">
        <f>SUM(G25-G26)</f>
        <v>0</v>
      </c>
      <c r="H27" s="54">
        <f>IF(G27&gt;0,G27/E27*100,0)</f>
        <v>0</v>
      </c>
      <c r="I27" s="54">
        <f>IF(G27&gt;0,G27/F27*100,0)</f>
        <v>0</v>
      </c>
    </row>
    <row r="28" s="3" customFormat="1" customHeight="1" spans="1:9">
      <c r="A28" s="343" t="s">
        <v>24</v>
      </c>
      <c r="B28" s="55"/>
      <c r="C28" s="55"/>
      <c r="D28" s="55"/>
      <c r="E28" s="56">
        <v>0</v>
      </c>
      <c r="F28" s="56">
        <f>SUM(F20+F27)</f>
        <v>25000</v>
      </c>
      <c r="G28" s="56">
        <f>SUM(G20+G27)</f>
        <v>-13905.84</v>
      </c>
      <c r="H28" s="54">
        <f>IF(G28&gt;0,G28/E28*100,0)</f>
        <v>0</v>
      </c>
      <c r="I28" s="54">
        <f>IF(G28&gt;0,G28/F28*100,0)</f>
        <v>0</v>
      </c>
    </row>
    <row r="29" ht="11.25" customHeight="1" spans="1:9">
      <c r="A29" s="18"/>
      <c r="B29" s="57"/>
      <c r="C29" s="57"/>
      <c r="D29" s="57"/>
      <c r="E29" s="57"/>
      <c r="F29" s="58"/>
      <c r="G29" s="58"/>
      <c r="H29" s="58"/>
      <c r="I29" s="58"/>
    </row>
    <row r="30" ht="18" customHeight="1" spans="1:9">
      <c r="A30" s="17" t="s">
        <v>25</v>
      </c>
      <c r="B30" s="19"/>
      <c r="C30" s="19"/>
      <c r="D30" s="19"/>
      <c r="E30" s="19"/>
      <c r="F30" s="19"/>
      <c r="G30" s="19"/>
      <c r="H30" s="19"/>
      <c r="I30" s="19"/>
    </row>
    <row r="31" ht="25.5" spans="1:10">
      <c r="A31" s="342" t="s">
        <v>5</v>
      </c>
      <c r="B31" s="44"/>
      <c r="C31" s="44"/>
      <c r="D31" s="45"/>
      <c r="E31" s="23" t="s">
        <v>6</v>
      </c>
      <c r="F31" s="23" t="s">
        <v>7</v>
      </c>
      <c r="G31" s="23" t="s">
        <v>8</v>
      </c>
      <c r="H31" s="23" t="s">
        <v>9</v>
      </c>
      <c r="I31" s="23" t="s">
        <v>10</v>
      </c>
      <c r="J31" s="111"/>
    </row>
    <row r="32" spans="1:10">
      <c r="A32" s="20">
        <v>1</v>
      </c>
      <c r="B32" s="21"/>
      <c r="C32" s="21"/>
      <c r="D32" s="22"/>
      <c r="E32" s="23">
        <v>2</v>
      </c>
      <c r="F32" s="23">
        <v>3</v>
      </c>
      <c r="G32" s="23">
        <v>4</v>
      </c>
      <c r="H32" s="23" t="s">
        <v>11</v>
      </c>
      <c r="I32" s="23" t="s">
        <v>12</v>
      </c>
      <c r="J32" s="111"/>
    </row>
    <row r="33" ht="18.75" customHeight="1" spans="1:10">
      <c r="A33" s="59" t="s">
        <v>26</v>
      </c>
      <c r="B33" s="60"/>
      <c r="C33" s="60"/>
      <c r="D33" s="60"/>
      <c r="E33" s="61">
        <v>-29227.48</v>
      </c>
      <c r="F33" s="61">
        <v>-25000</v>
      </c>
      <c r="G33" s="61">
        <v>-35989.9</v>
      </c>
      <c r="H33" s="62">
        <f>IF(G33&gt;0,G33/E33*100,0)</f>
        <v>0</v>
      </c>
      <c r="I33" s="112">
        <f>IF(G33&gt;0,G33/F33*100,0)</f>
        <v>0</v>
      </c>
      <c r="J33" s="111"/>
    </row>
    <row r="34" spans="1:10">
      <c r="A34" s="63" t="s">
        <v>27</v>
      </c>
      <c r="B34" s="64"/>
      <c r="C34" s="64"/>
      <c r="D34" s="64"/>
      <c r="E34" s="65">
        <v>0</v>
      </c>
      <c r="F34" s="65">
        <f>SUM(F28+F33)</f>
        <v>0</v>
      </c>
      <c r="G34" s="65">
        <f>SUM(G28+G33)</f>
        <v>-49895.74</v>
      </c>
      <c r="H34" s="53">
        <f>IF(G34&gt;0,G34/E34*100,0)</f>
        <v>0</v>
      </c>
      <c r="I34" s="54">
        <f>IF(G34&gt;0,G34/F34*100,0)</f>
        <v>0</v>
      </c>
      <c r="J34" s="111"/>
    </row>
    <row r="35" ht="30" customHeight="1" spans="1:10">
      <c r="A35" s="51" t="s">
        <v>28</v>
      </c>
      <c r="B35" s="55"/>
      <c r="C35" s="55"/>
      <c r="D35" s="55"/>
      <c r="E35" s="56">
        <f>SUM(E20+E27+E33-E34)</f>
        <v>-37597.3</v>
      </c>
      <c r="F35" s="56">
        <f>SUM(F20+F27+F33-F34)</f>
        <v>0</v>
      </c>
      <c r="G35" s="56">
        <f>SUM(G20+G27+G33-G34)</f>
        <v>0</v>
      </c>
      <c r="H35" s="54">
        <f>IF(G35&gt;0,G35/E35*100,0)</f>
        <v>0</v>
      </c>
      <c r="I35" s="54">
        <f>IF(G35&gt;0,G35/F35*100,0)</f>
        <v>0</v>
      </c>
      <c r="J35" s="111"/>
    </row>
    <row r="36" spans="1:9">
      <c r="A36" s="66"/>
      <c r="B36" s="67"/>
      <c r="C36" s="67"/>
      <c r="D36" s="67"/>
      <c r="E36" s="67"/>
      <c r="F36" s="68"/>
      <c r="G36" s="68"/>
      <c r="H36" s="68"/>
      <c r="I36" s="68"/>
    </row>
    <row r="37" ht="15.75" spans="1:10">
      <c r="A37" s="69" t="s">
        <v>29</v>
      </c>
      <c r="B37" s="69"/>
      <c r="C37" s="69"/>
      <c r="D37" s="69"/>
      <c r="E37" s="69"/>
      <c r="F37" s="69"/>
      <c r="G37" s="69"/>
      <c r="H37" s="69"/>
      <c r="I37" s="69"/>
      <c r="J37" s="69"/>
    </row>
    <row r="38" ht="25.5" spans="1:10">
      <c r="A38" s="342" t="s">
        <v>5</v>
      </c>
      <c r="B38" s="44"/>
      <c r="C38" s="44"/>
      <c r="D38" s="45"/>
      <c r="E38" s="23" t="s">
        <v>6</v>
      </c>
      <c r="F38" s="23" t="s">
        <v>7</v>
      </c>
      <c r="G38" s="23" t="s">
        <v>8</v>
      </c>
      <c r="H38" s="23" t="s">
        <v>9</v>
      </c>
      <c r="I38" s="23" t="s">
        <v>10</v>
      </c>
      <c r="J38" s="111"/>
    </row>
    <row r="39" customHeight="1" spans="1:10">
      <c r="A39" s="70" t="s">
        <v>30</v>
      </c>
      <c r="B39" s="71"/>
      <c r="C39" s="71"/>
      <c r="D39" s="72"/>
      <c r="E39" s="23">
        <v>2</v>
      </c>
      <c r="F39" s="23">
        <v>3</v>
      </c>
      <c r="G39" s="23">
        <v>4</v>
      </c>
      <c r="H39" s="23" t="s">
        <v>11</v>
      </c>
      <c r="I39" s="23" t="s">
        <v>12</v>
      </c>
      <c r="J39" s="111"/>
    </row>
    <row r="40" customHeight="1" spans="1:10">
      <c r="A40" s="70" t="s">
        <v>31</v>
      </c>
      <c r="B40" s="71"/>
      <c r="C40" s="71"/>
      <c r="D40" s="72"/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111"/>
    </row>
    <row r="41" customHeight="1" spans="1:10">
      <c r="A41" s="70" t="s">
        <v>32</v>
      </c>
      <c r="B41" s="71"/>
      <c r="C41" s="71"/>
      <c r="D41" s="72"/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111"/>
    </row>
    <row r="42" customHeight="1" spans="1:10">
      <c r="A42" s="343" t="s">
        <v>33</v>
      </c>
      <c r="B42" s="55"/>
      <c r="C42" s="55"/>
      <c r="D42" s="74"/>
      <c r="E42" s="65">
        <f>E39-E40+E41</f>
        <v>2</v>
      </c>
      <c r="F42" s="65">
        <f>F39-F40+F41</f>
        <v>3</v>
      </c>
      <c r="G42" s="65">
        <v>0</v>
      </c>
      <c r="H42" s="53">
        <f>IF(G42&gt;0,G42/E42*100,0)</f>
        <v>0</v>
      </c>
      <c r="I42" s="54">
        <f>IF(G42&gt;0,G42/F42*100,0)</f>
        <v>0</v>
      </c>
      <c r="J42" s="111"/>
    </row>
    <row r="43" spans="1:9">
      <c r="A43" s="66"/>
      <c r="B43" s="67"/>
      <c r="C43" s="67"/>
      <c r="D43" s="67"/>
      <c r="E43" s="67"/>
      <c r="F43" s="68"/>
      <c r="G43" s="68"/>
      <c r="H43" s="68"/>
      <c r="I43" s="68"/>
    </row>
    <row r="44" ht="15.75" spans="1:9">
      <c r="A44" s="17" t="s">
        <v>34</v>
      </c>
      <c r="B44" s="19"/>
      <c r="C44" s="19"/>
      <c r="D44" s="19"/>
      <c r="E44" s="19"/>
      <c r="F44" s="19"/>
      <c r="G44" s="19"/>
      <c r="H44" s="19"/>
      <c r="I44" s="19"/>
    </row>
    <row r="45" ht="15.75" spans="1:9">
      <c r="A45" s="17" t="s">
        <v>35</v>
      </c>
      <c r="B45" s="75"/>
      <c r="C45" s="75"/>
      <c r="D45" s="75"/>
      <c r="E45" s="75"/>
      <c r="F45" s="75"/>
      <c r="G45" s="75"/>
      <c r="H45" s="75"/>
      <c r="I45" s="75"/>
    </row>
    <row r="46" ht="27" customHeight="1" spans="1:9">
      <c r="A46" s="342" t="s">
        <v>5</v>
      </c>
      <c r="B46" s="44"/>
      <c r="C46" s="44"/>
      <c r="D46" s="45"/>
      <c r="E46" s="23" t="s">
        <v>6</v>
      </c>
      <c r="F46" s="23" t="s">
        <v>7</v>
      </c>
      <c r="G46" s="23" t="s">
        <v>8</v>
      </c>
      <c r="H46" s="23" t="s">
        <v>9</v>
      </c>
      <c r="I46" s="23" t="s">
        <v>10</v>
      </c>
    </row>
    <row r="47" spans="1:9">
      <c r="A47" s="20">
        <v>1</v>
      </c>
      <c r="B47" s="21"/>
      <c r="C47" s="21"/>
      <c r="D47" s="22"/>
      <c r="E47" s="23">
        <v>2</v>
      </c>
      <c r="F47" s="23">
        <v>3</v>
      </c>
      <c r="G47" s="23">
        <v>4</v>
      </c>
      <c r="H47" s="23" t="s">
        <v>11</v>
      </c>
      <c r="I47" s="23" t="s">
        <v>12</v>
      </c>
    </row>
    <row r="48" ht="15.75" spans="1:9">
      <c r="A48" s="76">
        <v>6</v>
      </c>
      <c r="B48" s="77"/>
      <c r="C48" s="77"/>
      <c r="D48" s="78" t="s">
        <v>36</v>
      </c>
      <c r="E48" s="79">
        <f>SUM(E49+E58+E62+E68+E74)</f>
        <v>229601.06</v>
      </c>
      <c r="F48" s="79">
        <f>SUM(F49+F58+F62+F68+F74)</f>
        <v>596310</v>
      </c>
      <c r="G48" s="79">
        <f>SUM(G49+G58+G62+G68+G74)</f>
        <v>251625.91</v>
      </c>
      <c r="H48" s="80">
        <f t="shared" ref="H48:H57" si="8">IF(G48&gt;0,G48/E48*100,0)</f>
        <v>109.59266041716</v>
      </c>
      <c r="I48" s="79">
        <f t="shared" ref="I48:I57" si="9">IF(G48&gt;0,G48/F48*100,0)</f>
        <v>42.1971642266606</v>
      </c>
    </row>
    <row r="49" s="4" customFormat="1" ht="30" spans="1:9">
      <c r="A49" s="81"/>
      <c r="B49" s="82">
        <v>63</v>
      </c>
      <c r="C49" s="82"/>
      <c r="D49" s="83" t="s">
        <v>37</v>
      </c>
      <c r="E49" s="84">
        <f>SUM(E50+E53+E55)</f>
        <v>5943.92</v>
      </c>
      <c r="F49" s="84">
        <f>SUM(F50+F53+F55)</f>
        <v>1500</v>
      </c>
      <c r="G49" s="84">
        <f>SUM(G50+G53+G55)</f>
        <v>0</v>
      </c>
      <c r="H49" s="84">
        <f t="shared" si="8"/>
        <v>0</v>
      </c>
      <c r="I49" s="84">
        <f t="shared" si="9"/>
        <v>0</v>
      </c>
    </row>
    <row r="50" s="4" customFormat="1" spans="1:9">
      <c r="A50" s="81"/>
      <c r="B50" s="85">
        <v>633</v>
      </c>
      <c r="C50" s="85">
        <v>6331</v>
      </c>
      <c r="D50" s="86" t="s">
        <v>38</v>
      </c>
      <c r="E50" s="87">
        <f>SUM(E51:E52)</f>
        <v>0</v>
      </c>
      <c r="F50" s="87">
        <f>SUM(F51:F52)</f>
        <v>500</v>
      </c>
      <c r="G50" s="87">
        <f>SUM(G51:G52)</f>
        <v>0</v>
      </c>
      <c r="H50" s="88">
        <f t="shared" si="8"/>
        <v>0</v>
      </c>
      <c r="I50" s="88">
        <f t="shared" si="9"/>
        <v>0</v>
      </c>
    </row>
    <row r="51" ht="16.5" customHeight="1" spans="1:9">
      <c r="A51" s="89"/>
      <c r="B51" s="90"/>
      <c r="C51" s="91">
        <v>63311</v>
      </c>
      <c r="D51" s="92" t="s">
        <v>39</v>
      </c>
      <c r="E51" s="93"/>
      <c r="F51" s="93">
        <v>500</v>
      </c>
      <c r="G51" s="93">
        <v>0</v>
      </c>
      <c r="H51" s="94">
        <f t="shared" si="8"/>
        <v>0</v>
      </c>
      <c r="I51" s="94">
        <f t="shared" si="9"/>
        <v>0</v>
      </c>
    </row>
    <row r="52" s="4" customFormat="1" spans="1:9">
      <c r="A52" s="81"/>
      <c r="B52" s="95"/>
      <c r="C52" s="91">
        <v>63312</v>
      </c>
      <c r="D52" s="92" t="s">
        <v>40</v>
      </c>
      <c r="E52" s="93">
        <v>0</v>
      </c>
      <c r="F52" s="93">
        <v>0</v>
      </c>
      <c r="G52" s="93">
        <v>0</v>
      </c>
      <c r="H52" s="94">
        <f t="shared" si="8"/>
        <v>0</v>
      </c>
      <c r="I52" s="94">
        <f t="shared" si="9"/>
        <v>0</v>
      </c>
    </row>
    <row r="53" s="4" customFormat="1" spans="1:9">
      <c r="A53" s="81"/>
      <c r="B53" s="85">
        <v>634</v>
      </c>
      <c r="C53" s="85">
        <v>6341</v>
      </c>
      <c r="D53" s="86" t="s">
        <v>41</v>
      </c>
      <c r="E53" s="87">
        <f>SUM(E54)</f>
        <v>0</v>
      </c>
      <c r="F53" s="87">
        <f>SUM(F54)</f>
        <v>0</v>
      </c>
      <c r="G53" s="87">
        <f>SUM(G54)</f>
        <v>0</v>
      </c>
      <c r="H53" s="88">
        <f t="shared" si="8"/>
        <v>0</v>
      </c>
      <c r="I53" s="88">
        <f t="shared" si="9"/>
        <v>0</v>
      </c>
    </row>
    <row r="54" spans="1:9">
      <c r="A54" s="89"/>
      <c r="B54" s="91"/>
      <c r="C54" s="91">
        <v>63414</v>
      </c>
      <c r="D54" s="92" t="s">
        <v>42</v>
      </c>
      <c r="E54" s="93">
        <v>0</v>
      </c>
      <c r="F54" s="93">
        <v>0</v>
      </c>
      <c r="G54" s="93">
        <v>0</v>
      </c>
      <c r="H54" s="94">
        <f t="shared" si="8"/>
        <v>0</v>
      </c>
      <c r="I54" s="94">
        <f t="shared" si="9"/>
        <v>0</v>
      </c>
    </row>
    <row r="55" s="4" customFormat="1" spans="1:9">
      <c r="A55" s="81"/>
      <c r="B55" s="85">
        <v>636</v>
      </c>
      <c r="C55" s="85">
        <v>6361</v>
      </c>
      <c r="D55" s="86" t="s">
        <v>43</v>
      </c>
      <c r="E55" s="87">
        <f>SUM(E56)</f>
        <v>5943.92</v>
      </c>
      <c r="F55" s="87">
        <f>SUM(F56)</f>
        <v>1000</v>
      </c>
      <c r="G55" s="87">
        <f>SUM(G56)</f>
        <v>0</v>
      </c>
      <c r="H55" s="88">
        <f t="shared" si="8"/>
        <v>0</v>
      </c>
      <c r="I55" s="88">
        <f t="shared" si="9"/>
        <v>0</v>
      </c>
    </row>
    <row r="56" s="4" customFormat="1" ht="17.25" customHeight="1" spans="1:9">
      <c r="A56" s="81"/>
      <c r="B56" s="91"/>
      <c r="C56" s="91">
        <v>63613</v>
      </c>
      <c r="D56" s="91" t="s">
        <v>44</v>
      </c>
      <c r="E56" s="96">
        <v>5943.92</v>
      </c>
      <c r="F56" s="96">
        <v>1000</v>
      </c>
      <c r="G56" s="96">
        <v>0</v>
      </c>
      <c r="H56" s="94">
        <f t="shared" si="8"/>
        <v>0</v>
      </c>
      <c r="I56" s="94">
        <f t="shared" si="9"/>
        <v>0</v>
      </c>
    </row>
    <row r="57" s="5" customFormat="1" ht="13.5" spans="1:9">
      <c r="A57" s="97"/>
      <c r="B57" s="98"/>
      <c r="C57" s="99">
        <v>52</v>
      </c>
      <c r="D57" s="344" t="s">
        <v>45</v>
      </c>
      <c r="E57" s="100">
        <f>SUM(E49)</f>
        <v>5943.92</v>
      </c>
      <c r="F57" s="100">
        <f>SUM(F49)</f>
        <v>1500</v>
      </c>
      <c r="G57" s="100">
        <f>SUM(G49)</f>
        <v>0</v>
      </c>
      <c r="H57" s="101">
        <f t="shared" si="8"/>
        <v>0</v>
      </c>
      <c r="I57" s="113">
        <f t="shared" si="9"/>
        <v>0</v>
      </c>
    </row>
    <row r="58" s="4" customFormat="1" spans="1:9">
      <c r="A58" s="102"/>
      <c r="B58" s="103">
        <v>64</v>
      </c>
      <c r="C58" s="103"/>
      <c r="D58" s="345" t="s">
        <v>46</v>
      </c>
      <c r="E58" s="49">
        <f>SUM(E60)</f>
        <v>0</v>
      </c>
      <c r="F58" s="49">
        <f>SUM(F60)</f>
        <v>0</v>
      </c>
      <c r="G58" s="49">
        <f>SUM(G60)</f>
        <v>0</v>
      </c>
      <c r="H58" s="49"/>
      <c r="I58" s="49"/>
    </row>
    <row r="59" ht="13.5" customHeight="1" spans="1:9">
      <c r="A59" s="105"/>
      <c r="B59" s="106">
        <v>641</v>
      </c>
      <c r="C59" s="106">
        <v>6413</v>
      </c>
      <c r="D59" s="346" t="s">
        <v>47</v>
      </c>
      <c r="E59" s="87">
        <f>SUM(E60)</f>
        <v>0</v>
      </c>
      <c r="F59" s="87">
        <f>SUM(F60)</f>
        <v>0</v>
      </c>
      <c r="G59" s="87">
        <f>SUM(G60)</f>
        <v>0</v>
      </c>
      <c r="H59" s="88">
        <f t="shared" ref="H59:H70" si="10">IF(G59&gt;0,G59/E59*100,0)</f>
        <v>0</v>
      </c>
      <c r="I59" s="88">
        <f t="shared" ref="I59:I86" si="11">IF(G59&gt;0,G59/F59*100,0)</f>
        <v>0</v>
      </c>
    </row>
    <row r="60" ht="13.5" customHeight="1" spans="1:9">
      <c r="A60" s="105"/>
      <c r="B60" s="107"/>
      <c r="C60" s="107">
        <v>64132</v>
      </c>
      <c r="D60" s="347" t="s">
        <v>48</v>
      </c>
      <c r="E60" s="93">
        <v>0</v>
      </c>
      <c r="F60" s="93">
        <v>0</v>
      </c>
      <c r="G60" s="93">
        <v>0</v>
      </c>
      <c r="H60" s="94">
        <f t="shared" si="10"/>
        <v>0</v>
      </c>
      <c r="I60" s="94">
        <f t="shared" si="11"/>
        <v>0</v>
      </c>
    </row>
    <row r="61" s="5" customFormat="1" ht="13.5" spans="1:9">
      <c r="A61" s="97"/>
      <c r="B61" s="98"/>
      <c r="C61" s="99">
        <v>11</v>
      </c>
      <c r="D61" s="344" t="s">
        <v>49</v>
      </c>
      <c r="E61" s="100">
        <f>SUM(E58)</f>
        <v>0</v>
      </c>
      <c r="F61" s="100">
        <f>SUM(F58)</f>
        <v>0</v>
      </c>
      <c r="G61" s="100">
        <f>SUM(G58)</f>
        <v>0</v>
      </c>
      <c r="H61" s="101">
        <f t="shared" si="10"/>
        <v>0</v>
      </c>
      <c r="I61" s="113">
        <f t="shared" si="11"/>
        <v>0</v>
      </c>
    </row>
    <row r="62" s="4" customFormat="1" ht="30" spans="1:9">
      <c r="A62" s="102"/>
      <c r="B62" s="103">
        <v>65</v>
      </c>
      <c r="C62" s="103"/>
      <c r="D62" s="348" t="s">
        <v>50</v>
      </c>
      <c r="E62" s="84">
        <f>SUM(E63)</f>
        <v>54741.36</v>
      </c>
      <c r="F62" s="84">
        <f>SUM(F63)</f>
        <v>105560</v>
      </c>
      <c r="G62" s="84">
        <f>SUM(G63)</f>
        <v>52212.6</v>
      </c>
      <c r="H62" s="84">
        <f t="shared" si="10"/>
        <v>95.380531283841</v>
      </c>
      <c r="I62" s="84">
        <f t="shared" si="11"/>
        <v>49.462485790072</v>
      </c>
    </row>
    <row r="63" spans="1:9">
      <c r="A63" s="105"/>
      <c r="B63" s="108">
        <v>652</v>
      </c>
      <c r="C63" s="108">
        <v>6526</v>
      </c>
      <c r="D63" s="349" t="s">
        <v>51</v>
      </c>
      <c r="E63" s="109">
        <f>SUM(E64:E65)</f>
        <v>54741.36</v>
      </c>
      <c r="F63" s="109">
        <f>SUM(F64:F65)</f>
        <v>105560</v>
      </c>
      <c r="G63" s="109">
        <f>SUM(G64:G65)</f>
        <v>52212.6</v>
      </c>
      <c r="H63" s="110">
        <f t="shared" si="10"/>
        <v>95.380531283841</v>
      </c>
      <c r="I63" s="110">
        <f t="shared" si="11"/>
        <v>49.462485790072</v>
      </c>
    </row>
    <row r="64" spans="1:9">
      <c r="A64" s="105"/>
      <c r="B64" s="107"/>
      <c r="C64" s="107">
        <v>65264</v>
      </c>
      <c r="D64" s="347" t="s">
        <v>52</v>
      </c>
      <c r="E64" s="93">
        <v>54741.36</v>
      </c>
      <c r="F64" s="93">
        <v>105560</v>
      </c>
      <c r="G64" s="93">
        <v>52212.6</v>
      </c>
      <c r="H64" s="94">
        <f t="shared" si="10"/>
        <v>95.380531283841</v>
      </c>
      <c r="I64" s="94">
        <f t="shared" si="11"/>
        <v>49.462485790072</v>
      </c>
    </row>
    <row r="65" spans="1:9">
      <c r="A65" s="105"/>
      <c r="B65" s="107"/>
      <c r="C65" s="107">
        <v>65267</v>
      </c>
      <c r="D65" s="347" t="s">
        <v>53</v>
      </c>
      <c r="E65" s="93">
        <v>0</v>
      </c>
      <c r="F65" s="93">
        <v>0</v>
      </c>
      <c r="G65" s="93">
        <v>0</v>
      </c>
      <c r="H65" s="94">
        <f t="shared" si="10"/>
        <v>0</v>
      </c>
      <c r="I65" s="94">
        <f t="shared" si="11"/>
        <v>0</v>
      </c>
    </row>
    <row r="66" s="5" customFormat="1" ht="12.75" spans="1:9">
      <c r="A66" s="97"/>
      <c r="B66" s="114"/>
      <c r="C66" s="115">
        <v>43</v>
      </c>
      <c r="D66" s="350" t="s">
        <v>54</v>
      </c>
      <c r="E66" s="117">
        <f t="shared" ref="E66:G67" si="12">SUM(E64)</f>
        <v>54741.36</v>
      </c>
      <c r="F66" s="117">
        <f t="shared" ref="F66" si="13">SUM(F64)</f>
        <v>105560</v>
      </c>
      <c r="G66" s="117">
        <f t="shared" si="12"/>
        <v>52212.6</v>
      </c>
      <c r="H66" s="118">
        <f t="shared" si="10"/>
        <v>95.380531283841</v>
      </c>
      <c r="I66" s="118">
        <f t="shared" si="11"/>
        <v>49.462485790072</v>
      </c>
    </row>
    <row r="67" s="5" customFormat="1" ht="13.5" spans="1:9">
      <c r="A67" s="97"/>
      <c r="B67" s="98"/>
      <c r="C67" s="99">
        <v>71</v>
      </c>
      <c r="D67" s="351" t="s">
        <v>55</v>
      </c>
      <c r="E67" s="120">
        <f t="shared" si="12"/>
        <v>0</v>
      </c>
      <c r="F67" s="120">
        <f t="shared" ref="F67" si="14">SUM(F65)</f>
        <v>0</v>
      </c>
      <c r="G67" s="120">
        <f t="shared" si="12"/>
        <v>0</v>
      </c>
      <c r="H67" s="101">
        <f t="shared" si="10"/>
        <v>0</v>
      </c>
      <c r="I67" s="113">
        <f t="shared" si="11"/>
        <v>0</v>
      </c>
    </row>
    <row r="68" s="4" customFormat="1" spans="1:9">
      <c r="A68" s="102"/>
      <c r="B68" s="103">
        <v>66</v>
      </c>
      <c r="C68" s="103"/>
      <c r="D68" s="348" t="s">
        <v>56</v>
      </c>
      <c r="E68" s="49">
        <f>SUM(E69)</f>
        <v>131.97</v>
      </c>
      <c r="F68" s="49">
        <f>SUM(F73)</f>
        <v>1000</v>
      </c>
      <c r="G68" s="49">
        <f>SUM(G73)</f>
        <v>140</v>
      </c>
      <c r="H68" s="49">
        <f t="shared" si="10"/>
        <v>106.084716223384</v>
      </c>
      <c r="I68" s="49">
        <f t="shared" si="11"/>
        <v>14</v>
      </c>
    </row>
    <row r="69" spans="1:9">
      <c r="A69" s="105"/>
      <c r="B69" s="108">
        <v>663</v>
      </c>
      <c r="C69" s="108">
        <v>6631</v>
      </c>
      <c r="D69" s="352" t="s">
        <v>57</v>
      </c>
      <c r="E69" s="109">
        <f>SUM(E70:E72)</f>
        <v>131.97</v>
      </c>
      <c r="F69" s="109">
        <f>SUM(F70:F72)</f>
        <v>1000</v>
      </c>
      <c r="G69" s="109">
        <f>SUM(G70:G72)</f>
        <v>140</v>
      </c>
      <c r="H69" s="110">
        <f t="shared" si="10"/>
        <v>106.084716223384</v>
      </c>
      <c r="I69" s="110">
        <f t="shared" si="11"/>
        <v>14</v>
      </c>
    </row>
    <row r="70" spans="1:9">
      <c r="A70" s="105"/>
      <c r="B70" s="107"/>
      <c r="C70" s="107">
        <v>66311</v>
      </c>
      <c r="D70" s="353" t="s">
        <v>58</v>
      </c>
      <c r="E70" s="93">
        <v>131.97</v>
      </c>
      <c r="F70" s="93">
        <v>500</v>
      </c>
      <c r="G70" s="93">
        <v>0</v>
      </c>
      <c r="H70" s="94">
        <f t="shared" si="10"/>
        <v>0</v>
      </c>
      <c r="I70" s="94">
        <f t="shared" si="11"/>
        <v>0</v>
      </c>
    </row>
    <row r="71" spans="1:9">
      <c r="A71" s="105"/>
      <c r="B71" s="107"/>
      <c r="C71" s="107">
        <v>66312</v>
      </c>
      <c r="D71" s="353" t="s">
        <v>59</v>
      </c>
      <c r="E71" s="93">
        <v>0</v>
      </c>
      <c r="F71" s="93">
        <v>250</v>
      </c>
      <c r="G71" s="93">
        <v>140</v>
      </c>
      <c r="H71" s="94">
        <v>0</v>
      </c>
      <c r="I71" s="94">
        <f t="shared" si="11"/>
        <v>56</v>
      </c>
    </row>
    <row r="72" spans="1:9">
      <c r="A72" s="105"/>
      <c r="B72" s="107"/>
      <c r="C72" s="107">
        <v>66313</v>
      </c>
      <c r="D72" s="353" t="s">
        <v>60</v>
      </c>
      <c r="E72" s="93">
        <v>0</v>
      </c>
      <c r="F72" s="93">
        <v>250</v>
      </c>
      <c r="G72" s="93">
        <v>0</v>
      </c>
      <c r="H72" s="94">
        <f t="shared" ref="H72:H86" si="15">IF(G72&gt;0,G72/E72*100,0)</f>
        <v>0</v>
      </c>
      <c r="I72" s="94">
        <f t="shared" si="11"/>
        <v>0</v>
      </c>
    </row>
    <row r="73" s="5" customFormat="1" ht="13.5" spans="1:9">
      <c r="A73" s="97"/>
      <c r="B73" s="99"/>
      <c r="C73" s="99">
        <v>61</v>
      </c>
      <c r="D73" s="351" t="s">
        <v>61</v>
      </c>
      <c r="E73" s="100">
        <f>SUM(E69)</f>
        <v>131.97</v>
      </c>
      <c r="F73" s="100">
        <f>SUM(F69)</f>
        <v>1000</v>
      </c>
      <c r="G73" s="100">
        <f>SUM(G69)</f>
        <v>140</v>
      </c>
      <c r="H73" s="101">
        <f t="shared" si="15"/>
        <v>106.084716223384</v>
      </c>
      <c r="I73" s="113">
        <f t="shared" si="11"/>
        <v>14</v>
      </c>
    </row>
    <row r="74" s="4" customFormat="1" ht="30" spans="1:9">
      <c r="A74" s="102"/>
      <c r="B74" s="103">
        <v>67</v>
      </c>
      <c r="C74" s="121"/>
      <c r="D74" s="83" t="s">
        <v>62</v>
      </c>
      <c r="E74" s="84">
        <f>SUM(E75+E82)</f>
        <v>168783.81</v>
      </c>
      <c r="F74" s="84">
        <f>SUM(F75+F82)</f>
        <v>488250</v>
      </c>
      <c r="G74" s="84">
        <f>SUM(G75+G82)</f>
        <v>199273.31</v>
      </c>
      <c r="H74" s="84">
        <f t="shared" si="15"/>
        <v>118.064232582497</v>
      </c>
      <c r="I74" s="84">
        <f t="shared" si="11"/>
        <v>40.8137859703021</v>
      </c>
    </row>
    <row r="75" ht="27" customHeight="1" spans="1:9">
      <c r="A75" s="105"/>
      <c r="B75" s="106">
        <v>671</v>
      </c>
      <c r="C75" s="106"/>
      <c r="D75" s="85" t="s">
        <v>63</v>
      </c>
      <c r="E75" s="122">
        <f>SUM(E76+E80)</f>
        <v>168727.34</v>
      </c>
      <c r="F75" s="122">
        <f>SUM(F76+F80)</f>
        <v>488250</v>
      </c>
      <c r="G75" s="122">
        <f>SUM(G76+G80)</f>
        <v>199273.31</v>
      </c>
      <c r="H75" s="88">
        <f t="shared" si="15"/>
        <v>118.103746553463</v>
      </c>
      <c r="I75" s="88">
        <f t="shared" si="11"/>
        <v>40.8137859703021</v>
      </c>
    </row>
    <row r="76" ht="27" customHeight="1" spans="1:9">
      <c r="A76" s="105"/>
      <c r="B76" s="106"/>
      <c r="C76" s="106">
        <v>6711</v>
      </c>
      <c r="D76" s="85" t="s">
        <v>64</v>
      </c>
      <c r="E76" s="122">
        <f>SUM(E77:E79)</f>
        <v>168727.34</v>
      </c>
      <c r="F76" s="122">
        <f>SUM(F77:F79)</f>
        <v>485750</v>
      </c>
      <c r="G76" s="122">
        <f>SUM(G77:G79)</f>
        <v>199273.31</v>
      </c>
      <c r="H76" s="88">
        <f t="shared" si="15"/>
        <v>118.103746553463</v>
      </c>
      <c r="I76" s="88">
        <f t="shared" si="11"/>
        <v>41.023841482244</v>
      </c>
    </row>
    <row r="77" customHeight="1" spans="1:9">
      <c r="A77" s="105"/>
      <c r="B77" s="107"/>
      <c r="C77" s="107">
        <v>67111</v>
      </c>
      <c r="D77" s="91" t="s">
        <v>64</v>
      </c>
      <c r="E77" s="93">
        <v>120093.43</v>
      </c>
      <c r="F77" s="93">
        <v>367500</v>
      </c>
      <c r="G77" s="93">
        <v>156738.31</v>
      </c>
      <c r="H77" s="94">
        <f t="shared" si="15"/>
        <v>130.513642586443</v>
      </c>
      <c r="I77" s="94">
        <f t="shared" si="11"/>
        <v>42.6498802721088</v>
      </c>
    </row>
    <row r="78" customHeight="1" spans="1:9">
      <c r="A78" s="105"/>
      <c r="B78" s="107"/>
      <c r="C78" s="107">
        <v>67111</v>
      </c>
      <c r="D78" s="91" t="s">
        <v>65</v>
      </c>
      <c r="E78" s="93">
        <v>1767.91</v>
      </c>
      <c r="F78" s="93">
        <v>23250</v>
      </c>
      <c r="G78" s="93">
        <v>0</v>
      </c>
      <c r="H78" s="94">
        <f t="shared" si="15"/>
        <v>0</v>
      </c>
      <c r="I78" s="94">
        <f t="shared" si="11"/>
        <v>0</v>
      </c>
    </row>
    <row r="79" customHeight="1" spans="1:9">
      <c r="A79" s="105"/>
      <c r="B79" s="107"/>
      <c r="C79" s="107">
        <v>67112</v>
      </c>
      <c r="D79" s="91" t="s">
        <v>66</v>
      </c>
      <c r="E79" s="93">
        <v>46866</v>
      </c>
      <c r="F79" s="93">
        <v>95000</v>
      </c>
      <c r="G79" s="93">
        <v>42535</v>
      </c>
      <c r="H79" s="94">
        <f t="shared" si="15"/>
        <v>90.7587590150642</v>
      </c>
      <c r="I79" s="94">
        <f t="shared" si="11"/>
        <v>44.7736842105263</v>
      </c>
    </row>
    <row r="80" s="4" customFormat="1" ht="26.25" customHeight="1" spans="1:9">
      <c r="A80" s="102"/>
      <c r="B80" s="106"/>
      <c r="C80" s="106">
        <v>6712</v>
      </c>
      <c r="D80" s="85" t="s">
        <v>67</v>
      </c>
      <c r="E80" s="122">
        <f>SUM(E81)</f>
        <v>0</v>
      </c>
      <c r="F80" s="122">
        <f>SUM(F81)</f>
        <v>2500</v>
      </c>
      <c r="G80" s="122">
        <f>SUM(G81)</f>
        <v>0</v>
      </c>
      <c r="H80" s="88">
        <f t="shared" si="15"/>
        <v>0</v>
      </c>
      <c r="I80" s="88">
        <f t="shared" si="11"/>
        <v>0</v>
      </c>
    </row>
    <row r="81" customHeight="1" spans="1:9">
      <c r="A81" s="105"/>
      <c r="B81" s="107"/>
      <c r="C81" s="107">
        <v>67121</v>
      </c>
      <c r="D81" s="91" t="s">
        <v>68</v>
      </c>
      <c r="E81" s="93"/>
      <c r="F81" s="93">
        <v>2500</v>
      </c>
      <c r="G81" s="93">
        <v>0</v>
      </c>
      <c r="H81" s="94">
        <f t="shared" si="15"/>
        <v>0</v>
      </c>
      <c r="I81" s="94">
        <f t="shared" si="11"/>
        <v>0</v>
      </c>
    </row>
    <row r="82" s="4" customFormat="1" customHeight="1" spans="1:9">
      <c r="A82" s="102"/>
      <c r="B82" s="106">
        <v>673</v>
      </c>
      <c r="C82" s="106">
        <v>6731</v>
      </c>
      <c r="D82" s="85" t="s">
        <v>69</v>
      </c>
      <c r="E82" s="87">
        <f>SUM(E83)</f>
        <v>56.47</v>
      </c>
      <c r="F82" s="87">
        <f>SUM(F83)</f>
        <v>0</v>
      </c>
      <c r="G82" s="87">
        <f>SUM(G83)</f>
        <v>0</v>
      </c>
      <c r="H82" s="88">
        <f t="shared" si="15"/>
        <v>0</v>
      </c>
      <c r="I82" s="88">
        <f t="shared" si="11"/>
        <v>0</v>
      </c>
    </row>
    <row r="83" customHeight="1" spans="1:9">
      <c r="A83" s="105"/>
      <c r="B83" s="107"/>
      <c r="C83" s="107">
        <v>67311</v>
      </c>
      <c r="D83" s="91" t="s">
        <v>69</v>
      </c>
      <c r="E83" s="93">
        <v>56.47</v>
      </c>
      <c r="F83" s="93">
        <v>0</v>
      </c>
      <c r="G83" s="93">
        <v>0</v>
      </c>
      <c r="H83" s="94">
        <f t="shared" si="15"/>
        <v>0</v>
      </c>
      <c r="I83" s="94">
        <f t="shared" si="11"/>
        <v>0</v>
      </c>
    </row>
    <row r="84" s="4" customFormat="1" ht="13.5" customHeight="1" spans="1:9">
      <c r="A84" s="123"/>
      <c r="B84" s="124"/>
      <c r="C84" s="115">
        <v>11</v>
      </c>
      <c r="D84" s="350" t="s">
        <v>70</v>
      </c>
      <c r="E84" s="117">
        <f>SUM(E82)</f>
        <v>56.47</v>
      </c>
      <c r="F84" s="117">
        <f>SUM(F82)</f>
        <v>0</v>
      </c>
      <c r="G84" s="117">
        <f>SUM(G82)</f>
        <v>0</v>
      </c>
      <c r="H84" s="125">
        <f t="shared" si="15"/>
        <v>0</v>
      </c>
      <c r="I84" s="145">
        <f t="shared" si="11"/>
        <v>0</v>
      </c>
    </row>
    <row r="85" s="4" customFormat="1" ht="13.5" customHeight="1" spans="1:9">
      <c r="A85" s="123"/>
      <c r="B85" s="124"/>
      <c r="C85" s="115">
        <v>50</v>
      </c>
      <c r="D85" s="350" t="s">
        <v>71</v>
      </c>
      <c r="E85" s="117">
        <f>SUM(E79)</f>
        <v>46866</v>
      </c>
      <c r="F85" s="117">
        <f>SUM(F79)</f>
        <v>95000</v>
      </c>
      <c r="G85" s="117">
        <f>SUM(G79)</f>
        <v>42535</v>
      </c>
      <c r="H85" s="118">
        <f t="shared" si="15"/>
        <v>90.7587590150642</v>
      </c>
      <c r="I85" s="118">
        <f t="shared" si="11"/>
        <v>44.7736842105263</v>
      </c>
    </row>
    <row r="86" s="6" customFormat="1" ht="13.5" spans="1:9">
      <c r="A86" s="123"/>
      <c r="B86" s="124"/>
      <c r="C86" s="115">
        <v>11</v>
      </c>
      <c r="D86" s="350" t="s">
        <v>72</v>
      </c>
      <c r="E86" s="117">
        <f>SUM(E77+E78+E81)</f>
        <v>121861.34</v>
      </c>
      <c r="F86" s="117">
        <f>SUM(F77+F78+F81)</f>
        <v>393250</v>
      </c>
      <c r="G86" s="117">
        <f>SUM(G77+G78+G81)</f>
        <v>156738.31</v>
      </c>
      <c r="H86" s="126">
        <f t="shared" si="15"/>
        <v>128.620208837356</v>
      </c>
      <c r="I86" s="146">
        <f t="shared" si="11"/>
        <v>39.8571671964399</v>
      </c>
    </row>
    <row r="88" ht="15.75" spans="1:9">
      <c r="A88" s="17" t="s">
        <v>73</v>
      </c>
      <c r="B88" s="75"/>
      <c r="C88" s="75"/>
      <c r="D88" s="75"/>
      <c r="E88" s="75"/>
      <c r="F88" s="75"/>
      <c r="G88" s="75"/>
      <c r="H88" s="75"/>
      <c r="I88" s="75"/>
    </row>
    <row r="89" ht="25.5" spans="1:9">
      <c r="A89" s="342" t="s">
        <v>5</v>
      </c>
      <c r="B89" s="44"/>
      <c r="C89" s="44"/>
      <c r="D89" s="45"/>
      <c r="E89" s="23" t="s">
        <v>6</v>
      </c>
      <c r="F89" s="23" t="s">
        <v>7</v>
      </c>
      <c r="G89" s="23" t="s">
        <v>8</v>
      </c>
      <c r="H89" s="23" t="s">
        <v>9</v>
      </c>
      <c r="I89" s="23" t="s">
        <v>10</v>
      </c>
    </row>
    <row r="90" spans="1:9">
      <c r="A90" s="20">
        <v>1</v>
      </c>
      <c r="B90" s="21"/>
      <c r="C90" s="21"/>
      <c r="D90" s="22"/>
      <c r="E90" s="23">
        <v>2</v>
      </c>
      <c r="F90" s="23">
        <v>3</v>
      </c>
      <c r="G90" s="23">
        <v>4</v>
      </c>
      <c r="H90" s="23" t="s">
        <v>11</v>
      </c>
      <c r="I90" s="23" t="s">
        <v>12</v>
      </c>
    </row>
    <row r="91" s="2" customFormat="1" ht="16.5" spans="1:9">
      <c r="A91" s="127"/>
      <c r="B91" s="128"/>
      <c r="C91" s="128"/>
      <c r="D91" s="129" t="s">
        <v>74</v>
      </c>
      <c r="E91" s="130">
        <f>SUM(E92+E141)</f>
        <v>237970.88</v>
      </c>
      <c r="F91" s="130">
        <f>SUM(F92+F141)</f>
        <v>571310</v>
      </c>
      <c r="G91" s="130">
        <f>SUM(G92+G141)</f>
        <v>265531.75</v>
      </c>
      <c r="H91" s="131">
        <f t="shared" ref="H91:H124" si="16">IF(G91&gt;0,G91/E91*100,0)</f>
        <v>111.581614523592</v>
      </c>
      <c r="I91" s="147">
        <f t="shared" ref="I91:I122" si="17">IF(G91&gt;0,G91/F91*100,0)</f>
        <v>46.4777003728274</v>
      </c>
    </row>
    <row r="92" spans="1:9">
      <c r="A92" s="132">
        <v>3</v>
      </c>
      <c r="B92" s="83"/>
      <c r="C92" s="83"/>
      <c r="D92" s="132" t="s">
        <v>75</v>
      </c>
      <c r="E92" s="34">
        <f>SUM(E93+E102+E137)</f>
        <v>235914.5</v>
      </c>
      <c r="F92" s="34">
        <f>SUM(F93+F102+F137)</f>
        <v>568310</v>
      </c>
      <c r="G92" s="34">
        <f>SUM(G93+G102+G137)</f>
        <v>265531.75</v>
      </c>
      <c r="H92" s="34">
        <f t="shared" si="16"/>
        <v>112.554230452134</v>
      </c>
      <c r="I92" s="34">
        <f t="shared" si="17"/>
        <v>46.7230472805335</v>
      </c>
    </row>
    <row r="93" s="4" customFormat="1" spans="1:9">
      <c r="A93" s="81"/>
      <c r="B93" s="81">
        <v>31</v>
      </c>
      <c r="C93" s="81"/>
      <c r="D93" s="81" t="s">
        <v>76</v>
      </c>
      <c r="E93" s="133">
        <f>SUM(E94:E96)</f>
        <v>194630.98</v>
      </c>
      <c r="F93" s="133">
        <f>SUM(F94:F96)</f>
        <v>472500</v>
      </c>
      <c r="G93" s="133">
        <f>SUM(G94:G96)</f>
        <v>220571.5</v>
      </c>
      <c r="H93" s="49">
        <f t="shared" si="16"/>
        <v>113.328052913262</v>
      </c>
      <c r="I93" s="49">
        <f t="shared" si="17"/>
        <v>46.6817989417989</v>
      </c>
    </row>
    <row r="94" spans="1:9">
      <c r="A94" s="89"/>
      <c r="B94" s="89">
        <v>311</v>
      </c>
      <c r="C94" s="89">
        <v>3111</v>
      </c>
      <c r="D94" s="89" t="s">
        <v>77</v>
      </c>
      <c r="E94" s="134">
        <f>SUM(E209+E365+E387+E407)</f>
        <v>166629.03</v>
      </c>
      <c r="F94" s="134">
        <f>SUM(F209+F365+F387+F407)</f>
        <v>400000</v>
      </c>
      <c r="G94" s="134">
        <f>SUM(G209+G365+G387+G407)</f>
        <v>188006.09</v>
      </c>
      <c r="H94" s="135">
        <f t="shared" si="16"/>
        <v>112.829133074831</v>
      </c>
      <c r="I94" s="135">
        <f t="shared" si="17"/>
        <v>47.0015225</v>
      </c>
    </row>
    <row r="95" ht="15.75" customHeight="1" spans="1:9">
      <c r="A95" s="89"/>
      <c r="B95" s="89">
        <v>312</v>
      </c>
      <c r="C95" s="89">
        <v>3121</v>
      </c>
      <c r="D95" s="136" t="s">
        <v>78</v>
      </c>
      <c r="E95" s="134">
        <f>SUM(E212+E263+E390+E410)</f>
        <v>7440</v>
      </c>
      <c r="F95" s="134">
        <f>SUM(F212+F263+F390+F410)</f>
        <v>22400</v>
      </c>
      <c r="G95" s="134">
        <f>SUM(G212+G263+G390+G410)</f>
        <v>9460</v>
      </c>
      <c r="H95" s="135">
        <f t="shared" si="16"/>
        <v>127.150537634409</v>
      </c>
      <c r="I95" s="135">
        <f t="shared" si="17"/>
        <v>42.2321428571429</v>
      </c>
    </row>
    <row r="96" spans="1:9">
      <c r="A96" s="89"/>
      <c r="B96" s="89">
        <v>313</v>
      </c>
      <c r="C96" s="89">
        <v>3132</v>
      </c>
      <c r="D96" s="136" t="s">
        <v>79</v>
      </c>
      <c r="E96" s="134">
        <f>SUM(E219+E270+E370+E393+E413)</f>
        <v>20561.95</v>
      </c>
      <c r="F96" s="134">
        <f>SUM(F219+F270+F370+F393+F413)</f>
        <v>50100</v>
      </c>
      <c r="G96" s="134">
        <f>SUM(G219+G270+G370+G393+G413)</f>
        <v>23105.41</v>
      </c>
      <c r="H96" s="135">
        <f t="shared" si="16"/>
        <v>112.369741196725</v>
      </c>
      <c r="I96" s="135">
        <f t="shared" si="17"/>
        <v>46.1185828343313</v>
      </c>
    </row>
    <row r="97" s="7" customFormat="1" spans="1:9">
      <c r="A97" s="137"/>
      <c r="B97" s="116"/>
      <c r="C97" s="116">
        <v>11</v>
      </c>
      <c r="D97" s="116" t="s">
        <v>80</v>
      </c>
      <c r="E97" s="138">
        <f>SUM(E205+E385+E405)</f>
        <v>129629.03</v>
      </c>
      <c r="F97" s="138">
        <f>SUM(F205+F385+F405)</f>
        <v>364500</v>
      </c>
      <c r="G97" s="138">
        <f>SUM(G205+G385+G405)</f>
        <v>169062.2</v>
      </c>
      <c r="H97" s="118">
        <f t="shared" si="16"/>
        <v>130.420014714297</v>
      </c>
      <c r="I97" s="118">
        <f t="shared" si="17"/>
        <v>46.3819478737997</v>
      </c>
    </row>
    <row r="98" s="7" customFormat="1" spans="1:9">
      <c r="A98" s="137"/>
      <c r="B98" s="116"/>
      <c r="C98" s="116">
        <v>43</v>
      </c>
      <c r="D98" s="116" t="s">
        <v>81</v>
      </c>
      <c r="E98" s="138">
        <f>SUM(E258)</f>
        <v>12801.95</v>
      </c>
      <c r="F98" s="138">
        <f t="shared" ref="F98" si="18">SUM(F258)</f>
        <v>11500</v>
      </c>
      <c r="G98" s="138">
        <f t="shared" ref="G98" si="19">SUM(G258)</f>
        <v>6304.95</v>
      </c>
      <c r="H98" s="118">
        <f t="shared" si="16"/>
        <v>49.2499189576588</v>
      </c>
      <c r="I98" s="118">
        <f t="shared" si="17"/>
        <v>54.825652173913</v>
      </c>
    </row>
    <row r="99" s="7" customFormat="1" spans="1:9">
      <c r="A99" s="137"/>
      <c r="B99" s="116"/>
      <c r="C99" s="116">
        <v>52</v>
      </c>
      <c r="D99" s="116" t="s">
        <v>82</v>
      </c>
      <c r="E99" s="138">
        <f t="shared" ref="E99" si="20">SUM(E361)</f>
        <v>52200</v>
      </c>
      <c r="F99" s="138">
        <f t="shared" ref="F99" si="21">SUM(F361)</f>
        <v>96500</v>
      </c>
      <c r="G99" s="138">
        <f t="shared" ref="G99" si="22">SUM(G361)</f>
        <v>45204.35</v>
      </c>
      <c r="H99" s="118">
        <f t="shared" si="16"/>
        <v>86.5983716475096</v>
      </c>
      <c r="I99" s="118">
        <f t="shared" si="17"/>
        <v>46.8438860103627</v>
      </c>
    </row>
    <row r="100" s="7" customFormat="1" spans="1:9">
      <c r="A100" s="137"/>
      <c r="B100" s="116"/>
      <c r="C100" s="116">
        <v>61</v>
      </c>
      <c r="D100" s="116" t="s">
        <v>83</v>
      </c>
      <c r="E100" s="138">
        <v>0</v>
      </c>
      <c r="F100" s="138">
        <v>0</v>
      </c>
      <c r="G100" s="138">
        <v>0</v>
      </c>
      <c r="H100" s="118">
        <f t="shared" si="16"/>
        <v>0</v>
      </c>
      <c r="I100" s="118">
        <f t="shared" si="17"/>
        <v>0</v>
      </c>
    </row>
    <row r="101" s="7" customFormat="1" spans="1:9">
      <c r="A101" s="137"/>
      <c r="B101" s="116"/>
      <c r="C101" s="116">
        <v>71</v>
      </c>
      <c r="D101" s="350" t="s">
        <v>55</v>
      </c>
      <c r="E101" s="138">
        <v>0</v>
      </c>
      <c r="F101" s="138">
        <v>0</v>
      </c>
      <c r="G101" s="138">
        <v>0</v>
      </c>
      <c r="H101" s="118">
        <f t="shared" si="16"/>
        <v>0</v>
      </c>
      <c r="I101" s="118">
        <f t="shared" si="17"/>
        <v>0</v>
      </c>
    </row>
    <row r="102" s="4" customFormat="1" spans="1:9">
      <c r="A102" s="102"/>
      <c r="B102" s="102">
        <v>32</v>
      </c>
      <c r="C102" s="139"/>
      <c r="D102" s="354" t="s">
        <v>84</v>
      </c>
      <c r="E102" s="133">
        <f>SUM(E103+E108+E115+E125+E127)</f>
        <v>40824.57</v>
      </c>
      <c r="F102" s="133">
        <f>SUM(F103+F108+F115+F125+F127)</f>
        <v>94660</v>
      </c>
      <c r="G102" s="133">
        <f>SUM(G103+G108+G115+G125+G127)</f>
        <v>44500.26</v>
      </c>
      <c r="H102" s="49">
        <f t="shared" si="16"/>
        <v>109.003622083466</v>
      </c>
      <c r="I102" s="49">
        <f t="shared" si="17"/>
        <v>47.0106275089795</v>
      </c>
    </row>
    <row r="103" s="4" customFormat="1" spans="1:9">
      <c r="A103" s="102"/>
      <c r="B103" s="102">
        <v>321</v>
      </c>
      <c r="C103" s="140"/>
      <c r="D103" s="355" t="s">
        <v>85</v>
      </c>
      <c r="E103" s="133">
        <f>SUM(E104:E107)</f>
        <v>6856.97</v>
      </c>
      <c r="F103" s="133">
        <f>SUM(F104:F107)</f>
        <v>16500</v>
      </c>
      <c r="G103" s="133">
        <f>SUM(G104:G107)</f>
        <v>7405.51</v>
      </c>
      <c r="H103" s="49">
        <f t="shared" si="16"/>
        <v>107.999743326863</v>
      </c>
      <c r="I103" s="49">
        <f t="shared" si="17"/>
        <v>44.8818787878788</v>
      </c>
    </row>
    <row r="104" spans="1:9">
      <c r="A104" s="105"/>
      <c r="B104" s="105"/>
      <c r="C104" s="142">
        <v>3211</v>
      </c>
      <c r="D104" s="136" t="s">
        <v>86</v>
      </c>
      <c r="E104" s="134">
        <f>SUM(E223+E274)</f>
        <v>0</v>
      </c>
      <c r="F104" s="134">
        <f>SUM(F223+F274)</f>
        <v>300</v>
      </c>
      <c r="G104" s="134">
        <f>SUM(G223+G274)</f>
        <v>0</v>
      </c>
      <c r="H104" s="135">
        <f t="shared" si="16"/>
        <v>0</v>
      </c>
      <c r="I104" s="135">
        <f t="shared" si="17"/>
        <v>0</v>
      </c>
    </row>
    <row r="105" spans="1:9">
      <c r="A105" s="105"/>
      <c r="B105" s="105"/>
      <c r="C105" s="142">
        <v>3212</v>
      </c>
      <c r="D105" s="136" t="s">
        <v>87</v>
      </c>
      <c r="E105" s="134">
        <f>E224+E278+E396+E416</f>
        <v>5143.86</v>
      </c>
      <c r="F105" s="134">
        <f>F224+F278+F396+F416</f>
        <v>12500</v>
      </c>
      <c r="G105" s="134">
        <f>G224+G278+G396+G416</f>
        <v>5603.9</v>
      </c>
      <c r="H105" s="135">
        <f t="shared" si="16"/>
        <v>108.943478243965</v>
      </c>
      <c r="I105" s="135">
        <f t="shared" si="17"/>
        <v>44.8312</v>
      </c>
    </row>
    <row r="106" spans="1:9">
      <c r="A106" s="105"/>
      <c r="B106" s="105"/>
      <c r="C106" s="142">
        <v>3213</v>
      </c>
      <c r="D106" s="136" t="s">
        <v>88</v>
      </c>
      <c r="E106" s="134">
        <f t="shared" ref="E106" si="23">E280</f>
        <v>1430.61</v>
      </c>
      <c r="F106" s="134">
        <f t="shared" ref="F106" si="24">F280</f>
        <v>2500</v>
      </c>
      <c r="G106" s="134">
        <f t="shared" ref="G106" si="25">G280</f>
        <v>967.99</v>
      </c>
      <c r="H106" s="135">
        <f t="shared" si="16"/>
        <v>67.6627452625104</v>
      </c>
      <c r="I106" s="135">
        <f t="shared" si="17"/>
        <v>38.7196</v>
      </c>
    </row>
    <row r="107" spans="1:9">
      <c r="A107" s="105"/>
      <c r="B107" s="105"/>
      <c r="C107" s="142">
        <v>3214</v>
      </c>
      <c r="D107" s="136" t="s">
        <v>89</v>
      </c>
      <c r="E107" s="134">
        <f t="shared" ref="E107" si="26">E283</f>
        <v>282.5</v>
      </c>
      <c r="F107" s="134">
        <f t="shared" ref="F107" si="27">F283</f>
        <v>1200</v>
      </c>
      <c r="G107" s="134">
        <f t="shared" ref="G107" si="28">G283</f>
        <v>833.62</v>
      </c>
      <c r="H107" s="135">
        <f t="shared" si="16"/>
        <v>295.086725663717</v>
      </c>
      <c r="I107" s="135">
        <f t="shared" si="17"/>
        <v>69.4683333333333</v>
      </c>
    </row>
    <row r="108" s="4" customFormat="1" spans="1:9">
      <c r="A108" s="102"/>
      <c r="B108" s="102">
        <v>322</v>
      </c>
      <c r="C108" s="143"/>
      <c r="D108" s="144" t="s">
        <v>90</v>
      </c>
      <c r="E108" s="133">
        <f>SUM(E109:E114)</f>
        <v>23029.35</v>
      </c>
      <c r="F108" s="133">
        <f>SUM(F109:F114)</f>
        <v>50900</v>
      </c>
      <c r="G108" s="133">
        <f>SUM(G109:G114)</f>
        <v>21714.78</v>
      </c>
      <c r="H108" s="49">
        <f t="shared" si="16"/>
        <v>94.2917624683285</v>
      </c>
      <c r="I108" s="49">
        <f t="shared" si="17"/>
        <v>42.6616502946955</v>
      </c>
    </row>
    <row r="109" spans="1:9">
      <c r="A109" s="105"/>
      <c r="B109" s="105"/>
      <c r="C109" s="142">
        <v>3221</v>
      </c>
      <c r="D109" s="136" t="s">
        <v>91</v>
      </c>
      <c r="E109" s="134">
        <f>E287+E399</f>
        <v>4057.91</v>
      </c>
      <c r="F109" s="134">
        <f>F287+F399</f>
        <v>10250</v>
      </c>
      <c r="G109" s="134">
        <f>G287+G399</f>
        <v>3666.93</v>
      </c>
      <c r="H109" s="135">
        <f t="shared" si="16"/>
        <v>90.3649908450409</v>
      </c>
      <c r="I109" s="135">
        <f t="shared" si="17"/>
        <v>35.7749268292683</v>
      </c>
    </row>
    <row r="110" spans="1:9">
      <c r="A110" s="105"/>
      <c r="B110" s="105"/>
      <c r="C110" s="142">
        <v>3222</v>
      </c>
      <c r="D110" s="136" t="s">
        <v>92</v>
      </c>
      <c r="E110" s="134">
        <f t="shared" ref="E110" si="29">E293</f>
        <v>11943.96</v>
      </c>
      <c r="F110" s="134">
        <f t="shared" ref="F110" si="30">F293</f>
        <v>23000</v>
      </c>
      <c r="G110" s="134">
        <f t="shared" ref="G110" si="31">G293</f>
        <v>12681.15</v>
      </c>
      <c r="H110" s="135">
        <f t="shared" si="16"/>
        <v>106.172073583636</v>
      </c>
      <c r="I110" s="135">
        <f t="shared" si="17"/>
        <v>55.1354347826087</v>
      </c>
    </row>
    <row r="111" spans="1:9">
      <c r="A111" s="105"/>
      <c r="B111" s="105"/>
      <c r="C111" s="142">
        <v>3223</v>
      </c>
      <c r="D111" s="136" t="s">
        <v>93</v>
      </c>
      <c r="E111" s="134">
        <f t="shared" ref="E111" si="32">E295</f>
        <v>3658.87</v>
      </c>
      <c r="F111" s="134">
        <f t="shared" ref="F111" si="33">F295</f>
        <v>8550</v>
      </c>
      <c r="G111" s="134">
        <f t="shared" ref="G111" si="34">G295</f>
        <v>4063.73</v>
      </c>
      <c r="H111" s="135">
        <f t="shared" si="16"/>
        <v>111.06516492797</v>
      </c>
      <c r="I111" s="135">
        <f t="shared" si="17"/>
        <v>47.5290058479532</v>
      </c>
    </row>
    <row r="112" spans="1:9">
      <c r="A112" s="105"/>
      <c r="B112" s="105"/>
      <c r="C112" s="142">
        <v>3224</v>
      </c>
      <c r="D112" s="136" t="s">
        <v>94</v>
      </c>
      <c r="E112" s="134">
        <f t="shared" ref="E112" si="35">E299</f>
        <v>435.79</v>
      </c>
      <c r="F112" s="134">
        <f t="shared" ref="F112" si="36">F299</f>
        <v>1400</v>
      </c>
      <c r="G112" s="134">
        <f t="shared" ref="G112" si="37">G299</f>
        <v>366.83</v>
      </c>
      <c r="H112" s="135">
        <f t="shared" si="16"/>
        <v>84.1758645219028</v>
      </c>
      <c r="I112" s="135">
        <f t="shared" si="17"/>
        <v>26.2021428571429</v>
      </c>
    </row>
    <row r="113" spans="1:9">
      <c r="A113" s="105"/>
      <c r="B113" s="105"/>
      <c r="C113" s="142">
        <v>3225</v>
      </c>
      <c r="D113" s="136" t="s">
        <v>95</v>
      </c>
      <c r="E113" s="134">
        <f>E302+E380</f>
        <v>1530.47</v>
      </c>
      <c r="F113" s="134">
        <f>F302+F380</f>
        <v>6000</v>
      </c>
      <c r="G113" s="134">
        <f>G302+G380</f>
        <v>787.34</v>
      </c>
      <c r="H113" s="135">
        <f t="shared" si="16"/>
        <v>51.4443275595079</v>
      </c>
      <c r="I113" s="135">
        <f t="shared" si="17"/>
        <v>13.1223333333333</v>
      </c>
    </row>
    <row r="114" spans="1:9">
      <c r="A114" s="105"/>
      <c r="B114" s="105"/>
      <c r="C114" s="142">
        <v>3227</v>
      </c>
      <c r="D114" s="136" t="s">
        <v>96</v>
      </c>
      <c r="E114" s="134">
        <f t="shared" ref="E114" si="38">E304</f>
        <v>1402.35</v>
      </c>
      <c r="F114" s="134">
        <f t="shared" ref="F114" si="39">F304</f>
        <v>1700</v>
      </c>
      <c r="G114" s="134">
        <f t="shared" ref="G114" si="40">G304</f>
        <v>148.8</v>
      </c>
      <c r="H114" s="135">
        <f t="shared" si="16"/>
        <v>10.6107605091454</v>
      </c>
      <c r="I114" s="135">
        <f t="shared" si="17"/>
        <v>8.75294117647059</v>
      </c>
    </row>
    <row r="115" s="4" customFormat="1" spans="1:9">
      <c r="A115" s="102"/>
      <c r="B115" s="102">
        <v>323</v>
      </c>
      <c r="C115" s="143"/>
      <c r="D115" s="144" t="s">
        <v>97</v>
      </c>
      <c r="E115" s="133">
        <f>SUM(E116:E124)</f>
        <v>9955.16</v>
      </c>
      <c r="F115" s="133">
        <f>SUM(F116:F124)</f>
        <v>24000</v>
      </c>
      <c r="G115" s="133">
        <f>SUM(G116:G124)</f>
        <v>12797.05</v>
      </c>
      <c r="H115" s="49">
        <f t="shared" si="16"/>
        <v>128.546904318966</v>
      </c>
      <c r="I115" s="49">
        <f t="shared" si="17"/>
        <v>53.3210416666667</v>
      </c>
    </row>
    <row r="116" spans="1:9">
      <c r="A116" s="105"/>
      <c r="B116" s="105"/>
      <c r="C116" s="142">
        <v>3231</v>
      </c>
      <c r="D116" s="136" t="s">
        <v>98</v>
      </c>
      <c r="E116" s="134">
        <f t="shared" ref="E116" si="41">E307</f>
        <v>834.49</v>
      </c>
      <c r="F116" s="134">
        <f t="shared" ref="F116" si="42">F307</f>
        <v>1500</v>
      </c>
      <c r="G116" s="134">
        <f t="shared" ref="G116" si="43">G307</f>
        <v>965.15</v>
      </c>
      <c r="H116" s="135">
        <f t="shared" si="16"/>
        <v>115.6574674352</v>
      </c>
      <c r="I116" s="135">
        <f t="shared" si="17"/>
        <v>64.3433333333333</v>
      </c>
    </row>
    <row r="117" spans="1:9">
      <c r="A117" s="105"/>
      <c r="B117" s="105"/>
      <c r="C117" s="142">
        <v>3232</v>
      </c>
      <c r="D117" s="136" t="s">
        <v>99</v>
      </c>
      <c r="E117" s="134">
        <f t="shared" ref="E117" si="44">E311</f>
        <v>909.39</v>
      </c>
      <c r="F117" s="134">
        <f t="shared" ref="F117" si="45">F311</f>
        <v>6000</v>
      </c>
      <c r="G117" s="134">
        <f t="shared" ref="G117" si="46">G311</f>
        <v>2618.71</v>
      </c>
      <c r="H117" s="135">
        <f t="shared" si="16"/>
        <v>287.963360054542</v>
      </c>
      <c r="I117" s="135">
        <f t="shared" si="17"/>
        <v>43.6451666666667</v>
      </c>
    </row>
    <row r="118" spans="1:9">
      <c r="A118" s="105"/>
      <c r="B118" s="105"/>
      <c r="C118" s="142">
        <v>3233</v>
      </c>
      <c r="D118" s="136" t="s">
        <v>100</v>
      </c>
      <c r="E118" s="134">
        <f t="shared" ref="E118" si="47">E315</f>
        <v>670</v>
      </c>
      <c r="F118" s="134">
        <f t="shared" ref="F118" si="48">F315</f>
        <v>0</v>
      </c>
      <c r="G118" s="134">
        <f t="shared" ref="G118" si="49">G315</f>
        <v>0</v>
      </c>
      <c r="H118" s="135">
        <f t="shared" si="16"/>
        <v>0</v>
      </c>
      <c r="I118" s="135">
        <f t="shared" si="17"/>
        <v>0</v>
      </c>
    </row>
    <row r="119" spans="1:9">
      <c r="A119" s="105"/>
      <c r="B119" s="105"/>
      <c r="C119" s="142">
        <v>3234</v>
      </c>
      <c r="D119" s="136" t="s">
        <v>101</v>
      </c>
      <c r="E119" s="134">
        <f t="shared" ref="E119" si="50">E317</f>
        <v>1537.3</v>
      </c>
      <c r="F119" s="134">
        <f t="shared" ref="F119" si="51">F317</f>
        <v>3150</v>
      </c>
      <c r="G119" s="134">
        <f t="shared" ref="G119" si="52">G317</f>
        <v>1880.85</v>
      </c>
      <c r="H119" s="135">
        <f t="shared" si="16"/>
        <v>122.347622454953</v>
      </c>
      <c r="I119" s="135">
        <f t="shared" si="17"/>
        <v>59.7095238095238</v>
      </c>
    </row>
    <row r="120" spans="1:9">
      <c r="A120" s="105"/>
      <c r="B120" s="105"/>
      <c r="C120" s="142">
        <v>3235</v>
      </c>
      <c r="D120" s="136" t="s">
        <v>102</v>
      </c>
      <c r="E120" s="134">
        <f t="shared" ref="E120" si="53">E322</f>
        <v>0</v>
      </c>
      <c r="F120" s="134">
        <f t="shared" ref="F120" si="54">F322</f>
        <v>50</v>
      </c>
      <c r="G120" s="134">
        <f t="shared" ref="G120" si="55">G322</f>
        <v>0</v>
      </c>
      <c r="H120" s="135">
        <f t="shared" si="16"/>
        <v>0</v>
      </c>
      <c r="I120" s="135">
        <f t="shared" si="17"/>
        <v>0</v>
      </c>
    </row>
    <row r="121" spans="1:9">
      <c r="A121" s="105"/>
      <c r="B121" s="105"/>
      <c r="C121" s="142">
        <v>3236</v>
      </c>
      <c r="D121" s="136" t="s">
        <v>103</v>
      </c>
      <c r="E121" s="134">
        <f t="shared" ref="E121" si="56">E324</f>
        <v>482.08</v>
      </c>
      <c r="F121" s="134">
        <f t="shared" ref="F121" si="57">F324</f>
        <v>1800</v>
      </c>
      <c r="G121" s="134">
        <f t="shared" ref="G121" si="58">G324</f>
        <v>588.82</v>
      </c>
      <c r="H121" s="135">
        <f t="shared" si="16"/>
        <v>122.141553269167</v>
      </c>
      <c r="I121" s="135">
        <f t="shared" si="17"/>
        <v>32.7122222222222</v>
      </c>
    </row>
    <row r="122" spans="1:9">
      <c r="A122" s="105"/>
      <c r="B122" s="105"/>
      <c r="C122" s="142">
        <v>3237</v>
      </c>
      <c r="D122" s="136" t="s">
        <v>104</v>
      </c>
      <c r="E122" s="134">
        <f t="shared" ref="E122" si="59">E327</f>
        <v>4067.65</v>
      </c>
      <c r="F122" s="134">
        <f t="shared" ref="F122" si="60">F327</f>
        <v>8900</v>
      </c>
      <c r="G122" s="134">
        <f t="shared" ref="G122" si="61">G327</f>
        <v>4500</v>
      </c>
      <c r="H122" s="135">
        <f t="shared" si="16"/>
        <v>110.628987253082</v>
      </c>
      <c r="I122" s="135">
        <f t="shared" si="17"/>
        <v>50.561797752809</v>
      </c>
    </row>
    <row r="123" spans="1:9">
      <c r="A123" s="105"/>
      <c r="B123" s="105"/>
      <c r="C123" s="142">
        <v>3238</v>
      </c>
      <c r="D123" s="136" t="s">
        <v>105</v>
      </c>
      <c r="E123" s="134">
        <f t="shared" ref="E123" si="62">E332</f>
        <v>495</v>
      </c>
      <c r="F123" s="134">
        <f t="shared" ref="F123" si="63">F332</f>
        <v>900</v>
      </c>
      <c r="G123" s="134">
        <f t="shared" ref="G123" si="64">G332</f>
        <v>650</v>
      </c>
      <c r="H123" s="135">
        <f t="shared" si="16"/>
        <v>131.313131313131</v>
      </c>
      <c r="I123" s="135">
        <f t="shared" ref="I123:I152" si="65">IF(G123&gt;0,G123/F123*100,0)</f>
        <v>72.2222222222222</v>
      </c>
    </row>
    <row r="124" spans="1:9">
      <c r="A124" s="105"/>
      <c r="B124" s="105"/>
      <c r="C124" s="142">
        <v>3239</v>
      </c>
      <c r="D124" s="136" t="s">
        <v>106</v>
      </c>
      <c r="E124" s="134">
        <f t="shared" ref="E124" si="66">E334</f>
        <v>959.25</v>
      </c>
      <c r="F124" s="134">
        <f t="shared" ref="F124" si="67">F334</f>
        <v>1700</v>
      </c>
      <c r="G124" s="134">
        <f t="shared" ref="G124" si="68">G334</f>
        <v>1593.52</v>
      </c>
      <c r="H124" s="135">
        <f t="shared" si="16"/>
        <v>166.121449048736</v>
      </c>
      <c r="I124" s="135">
        <f t="shared" si="65"/>
        <v>93.7364705882353</v>
      </c>
    </row>
    <row r="125" s="4" customFormat="1" spans="1:9">
      <c r="A125" s="102"/>
      <c r="B125" s="102">
        <v>324</v>
      </c>
      <c r="C125" s="143"/>
      <c r="D125" s="144" t="s">
        <v>107</v>
      </c>
      <c r="E125" s="133">
        <f>SUM(E126)</f>
        <v>0</v>
      </c>
      <c r="F125" s="133">
        <f>SUM(F126)</f>
        <v>200</v>
      </c>
      <c r="G125" s="133">
        <f>SUM(G126)</f>
        <v>981.83</v>
      </c>
      <c r="H125" s="49">
        <v>0</v>
      </c>
      <c r="I125" s="49">
        <f t="shared" si="65"/>
        <v>490.915</v>
      </c>
    </row>
    <row r="126" spans="1:9">
      <c r="A126" s="105"/>
      <c r="B126" s="105"/>
      <c r="C126" s="142">
        <v>3241</v>
      </c>
      <c r="D126" s="136" t="s">
        <v>107</v>
      </c>
      <c r="E126" s="134">
        <f>E338</f>
        <v>0</v>
      </c>
      <c r="F126" s="134">
        <f>F338</f>
        <v>200</v>
      </c>
      <c r="G126" s="134">
        <f>G338</f>
        <v>981.83</v>
      </c>
      <c r="H126" s="135">
        <v>0</v>
      </c>
      <c r="I126" s="135">
        <f t="shared" si="65"/>
        <v>490.915</v>
      </c>
    </row>
    <row r="127" s="4" customFormat="1" spans="1:9">
      <c r="A127" s="102"/>
      <c r="B127" s="102">
        <v>329</v>
      </c>
      <c r="C127" s="143"/>
      <c r="D127" s="144" t="s">
        <v>108</v>
      </c>
      <c r="E127" s="133">
        <f>SUM(E128:E133)</f>
        <v>983.09</v>
      </c>
      <c r="F127" s="133">
        <f>SUM(F128:F133)</f>
        <v>3060</v>
      </c>
      <c r="G127" s="133">
        <f>SUM(G128:G133)</f>
        <v>1601.09</v>
      </c>
      <c r="H127" s="49">
        <f>IF(G127&gt;0,G127/E127*100,0)</f>
        <v>162.863013559288</v>
      </c>
      <c r="I127" s="49">
        <f t="shared" si="65"/>
        <v>52.3232026143791</v>
      </c>
    </row>
    <row r="128" spans="1:9">
      <c r="A128" s="105"/>
      <c r="B128" s="105"/>
      <c r="C128" s="142">
        <v>3291</v>
      </c>
      <c r="D128" s="136" t="s">
        <v>109</v>
      </c>
      <c r="E128" s="134">
        <f t="shared" ref="E128" si="69">E341</f>
        <v>52.25</v>
      </c>
      <c r="F128" s="134">
        <f t="shared" ref="F128" si="70">F341</f>
        <v>1000</v>
      </c>
      <c r="G128" s="134">
        <f t="shared" ref="G128" si="71">G341</f>
        <v>680.86</v>
      </c>
      <c r="H128" s="135">
        <f>IF(G128&gt;0,G128/E128*100,0)</f>
        <v>1303.08133971292</v>
      </c>
      <c r="I128" s="135">
        <f t="shared" si="65"/>
        <v>68.086</v>
      </c>
    </row>
    <row r="129" spans="1:9">
      <c r="A129" s="105"/>
      <c r="B129" s="105"/>
      <c r="C129" s="142">
        <v>3292</v>
      </c>
      <c r="D129" s="136" t="s">
        <v>110</v>
      </c>
      <c r="E129" s="134">
        <f t="shared" ref="E129" si="72">E343</f>
        <v>710.98</v>
      </c>
      <c r="F129" s="134">
        <f t="shared" ref="F129" si="73">F343</f>
        <v>1400</v>
      </c>
      <c r="G129" s="134">
        <f t="shared" ref="G129" si="74">G343</f>
        <v>650.07</v>
      </c>
      <c r="H129" s="135">
        <f>IF(G129&gt;0,G129/E129*100,0)</f>
        <v>91.4329517004698</v>
      </c>
      <c r="I129" s="135">
        <f t="shared" si="65"/>
        <v>46.4335714285714</v>
      </c>
    </row>
    <row r="130" spans="1:9">
      <c r="A130" s="105"/>
      <c r="B130" s="105"/>
      <c r="C130" s="142">
        <v>3293</v>
      </c>
      <c r="D130" s="136" t="s">
        <v>111</v>
      </c>
      <c r="E130" s="134">
        <f t="shared" ref="E130" si="75">E346</f>
        <v>0</v>
      </c>
      <c r="F130" s="134">
        <f t="shared" ref="F130" si="76">F346</f>
        <v>250</v>
      </c>
      <c r="G130" s="134">
        <f t="shared" ref="G130" si="77">G346</f>
        <v>44.16</v>
      </c>
      <c r="H130" s="135">
        <v>0</v>
      </c>
      <c r="I130" s="135">
        <f t="shared" si="65"/>
        <v>17.664</v>
      </c>
    </row>
    <row r="131" spans="1:9">
      <c r="A131" s="105"/>
      <c r="B131" s="105"/>
      <c r="C131" s="142">
        <v>3294</v>
      </c>
      <c r="D131" s="136" t="s">
        <v>112</v>
      </c>
      <c r="E131" s="134">
        <f t="shared" ref="E131" si="78">E348</f>
        <v>0</v>
      </c>
      <c r="F131" s="134">
        <f t="shared" ref="F131" si="79">F348</f>
        <v>0</v>
      </c>
      <c r="G131" s="134">
        <f t="shared" ref="G131" si="80">G348</f>
        <v>0</v>
      </c>
      <c r="H131" s="135">
        <f>IF(G131&gt;0,G131/E131*100,0)</f>
        <v>0</v>
      </c>
      <c r="I131" s="135">
        <f t="shared" si="65"/>
        <v>0</v>
      </c>
    </row>
    <row r="132" spans="1:9">
      <c r="A132" s="105"/>
      <c r="B132" s="105"/>
      <c r="C132" s="142">
        <v>3295</v>
      </c>
      <c r="D132" s="136" t="s">
        <v>113</v>
      </c>
      <c r="E132" s="134">
        <f t="shared" ref="E132" si="81">E350</f>
        <v>0</v>
      </c>
      <c r="F132" s="134">
        <f t="shared" ref="F132" si="82">F350</f>
        <v>110</v>
      </c>
      <c r="G132" s="134">
        <f t="shared" ref="G132" si="83">G350</f>
        <v>49</v>
      </c>
      <c r="H132" s="135">
        <v>0</v>
      </c>
      <c r="I132" s="135">
        <f t="shared" si="65"/>
        <v>44.5454545454545</v>
      </c>
    </row>
    <row r="133" spans="1:10">
      <c r="A133" s="105"/>
      <c r="B133" s="105"/>
      <c r="C133" s="142">
        <v>3299</v>
      </c>
      <c r="D133" s="136" t="s">
        <v>108</v>
      </c>
      <c r="E133" s="134">
        <f t="shared" ref="E133" si="84">E353</f>
        <v>219.86</v>
      </c>
      <c r="F133" s="134">
        <f t="shared" ref="F133" si="85">F353</f>
        <v>300</v>
      </c>
      <c r="G133" s="134">
        <f t="shared" ref="G133" si="86">G353</f>
        <v>177</v>
      </c>
      <c r="H133" s="135">
        <f t="shared" ref="H133:H152" si="87">IF(G133&gt;0,G133/E133*100,0)</f>
        <v>80.5057764031656</v>
      </c>
      <c r="I133" s="135">
        <f t="shared" si="65"/>
        <v>59</v>
      </c>
      <c r="J133" s="187"/>
    </row>
    <row r="134" spans="1:9">
      <c r="A134" s="107"/>
      <c r="B134" s="124"/>
      <c r="C134" s="115">
        <v>11</v>
      </c>
      <c r="D134" s="356" t="s">
        <v>80</v>
      </c>
      <c r="E134" s="138">
        <f>E224+E394+E414</f>
        <v>0</v>
      </c>
      <c r="F134" s="138">
        <f>F224+F394+F414</f>
        <v>750</v>
      </c>
      <c r="G134" s="138">
        <f>G224+G394+G414</f>
        <v>606.84</v>
      </c>
      <c r="H134" s="118">
        <v>0</v>
      </c>
      <c r="I134" s="118">
        <f t="shared" si="65"/>
        <v>80.912</v>
      </c>
    </row>
    <row r="135" spans="1:9">
      <c r="A135" s="107"/>
      <c r="B135" s="124"/>
      <c r="C135" s="115">
        <v>43</v>
      </c>
      <c r="D135" s="356" t="s">
        <v>81</v>
      </c>
      <c r="E135" s="138">
        <f t="shared" ref="E135" si="88">SUM(E272)</f>
        <v>40824.57</v>
      </c>
      <c r="F135" s="138">
        <f t="shared" ref="F135" si="89">SUM(F272)</f>
        <v>92910</v>
      </c>
      <c r="G135" s="138">
        <f t="shared" ref="G135" si="90">SUM(G272)</f>
        <v>43893.42</v>
      </c>
      <c r="H135" s="118">
        <f t="shared" si="87"/>
        <v>107.517164295913</v>
      </c>
      <c r="I135" s="118">
        <f t="shared" si="65"/>
        <v>47.2429447852761</v>
      </c>
    </row>
    <row r="136" spans="1:9">
      <c r="A136" s="107"/>
      <c r="B136" s="124"/>
      <c r="C136" s="115">
        <v>61</v>
      </c>
      <c r="D136" s="356" t="s">
        <v>83</v>
      </c>
      <c r="E136" s="138">
        <f>E380</f>
        <v>0</v>
      </c>
      <c r="F136" s="138">
        <f>F380</f>
        <v>1000</v>
      </c>
      <c r="G136" s="138">
        <f>G380</f>
        <v>0</v>
      </c>
      <c r="H136" s="118">
        <f t="shared" si="87"/>
        <v>0</v>
      </c>
      <c r="I136" s="118">
        <f t="shared" si="65"/>
        <v>0</v>
      </c>
    </row>
    <row r="137" s="4" customFormat="1" spans="1:9">
      <c r="A137" s="102"/>
      <c r="B137" s="102">
        <v>34</v>
      </c>
      <c r="C137" s="102"/>
      <c r="D137" s="354" t="s">
        <v>114</v>
      </c>
      <c r="E137" s="133">
        <f>SUM(E138)</f>
        <v>458.95</v>
      </c>
      <c r="F137" s="133">
        <f>SUM(F138)</f>
        <v>1150</v>
      </c>
      <c r="G137" s="133">
        <f>SUM(G138)</f>
        <v>459.99</v>
      </c>
      <c r="H137" s="49">
        <f t="shared" si="87"/>
        <v>100.226604205251</v>
      </c>
      <c r="I137" s="49">
        <f t="shared" si="65"/>
        <v>39.9991304347826</v>
      </c>
    </row>
    <row r="138" spans="1:9">
      <c r="A138" s="105"/>
      <c r="B138" s="105">
        <v>343</v>
      </c>
      <c r="C138" s="148">
        <v>3431</v>
      </c>
      <c r="D138" s="149" t="s">
        <v>115</v>
      </c>
      <c r="E138" s="134">
        <f>E255+E358</f>
        <v>458.95</v>
      </c>
      <c r="F138" s="134">
        <f>F255+F358</f>
        <v>1150</v>
      </c>
      <c r="G138" s="134">
        <f>G255+G358</f>
        <v>459.99</v>
      </c>
      <c r="H138" s="135">
        <f t="shared" si="87"/>
        <v>100.226604205251</v>
      </c>
      <c r="I138" s="135">
        <f t="shared" si="65"/>
        <v>39.9991304347826</v>
      </c>
    </row>
    <row r="139" spans="1:9">
      <c r="A139" s="107"/>
      <c r="B139" s="124"/>
      <c r="C139" s="150">
        <v>11</v>
      </c>
      <c r="D139" s="357" t="s">
        <v>80</v>
      </c>
      <c r="E139" s="151">
        <f>SUM(E255)</f>
        <v>0</v>
      </c>
      <c r="F139" s="151">
        <f>SUM(F255)</f>
        <v>0</v>
      </c>
      <c r="G139" s="151">
        <f>SUM(G255)</f>
        <v>0</v>
      </c>
      <c r="H139" s="118">
        <f t="shared" si="87"/>
        <v>0</v>
      </c>
      <c r="I139" s="118">
        <f t="shared" si="65"/>
        <v>0</v>
      </c>
    </row>
    <row r="140" ht="15.75" spans="1:9">
      <c r="A140" s="152"/>
      <c r="B140" s="153"/>
      <c r="C140" s="99">
        <v>43</v>
      </c>
      <c r="D140" s="344" t="s">
        <v>81</v>
      </c>
      <c r="E140" s="120">
        <f t="shared" ref="E140" si="91">SUM(E356)</f>
        <v>458.95</v>
      </c>
      <c r="F140" s="120">
        <f t="shared" ref="F140" si="92">SUM(F356)</f>
        <v>1150</v>
      </c>
      <c r="G140" s="120">
        <f t="shared" ref="G140" si="93">SUM(G356)</f>
        <v>459.99</v>
      </c>
      <c r="H140" s="101">
        <f t="shared" si="87"/>
        <v>100.226604205251</v>
      </c>
      <c r="I140" s="101">
        <f t="shared" si="65"/>
        <v>39.9991304347826</v>
      </c>
    </row>
    <row r="141" spans="1:9">
      <c r="A141" s="104">
        <v>4</v>
      </c>
      <c r="B141" s="104"/>
      <c r="C141" s="104"/>
      <c r="D141" s="132" t="s">
        <v>116</v>
      </c>
      <c r="E141" s="34">
        <f t="shared" ref="E141:G141" si="94">SUM(E142)</f>
        <v>2056.38</v>
      </c>
      <c r="F141" s="34">
        <f t="shared" si="94"/>
        <v>3000</v>
      </c>
      <c r="G141" s="34">
        <f t="shared" si="94"/>
        <v>0</v>
      </c>
      <c r="H141" s="49">
        <f t="shared" si="87"/>
        <v>0</v>
      </c>
      <c r="I141" s="49">
        <f t="shared" si="65"/>
        <v>0</v>
      </c>
    </row>
    <row r="142" s="4" customFormat="1" spans="1:9">
      <c r="A142" s="81"/>
      <c r="B142" s="81">
        <v>42</v>
      </c>
      <c r="C142" s="81"/>
      <c r="D142" s="154" t="s">
        <v>117</v>
      </c>
      <c r="E142" s="133">
        <f>SUM(E143)</f>
        <v>2056.38</v>
      </c>
      <c r="F142" s="133">
        <f>SUM(F143)</f>
        <v>3000</v>
      </c>
      <c r="G142" s="133">
        <f>SUM(G143)</f>
        <v>0</v>
      </c>
      <c r="H142" s="49">
        <f t="shared" si="87"/>
        <v>0</v>
      </c>
      <c r="I142" s="49">
        <f t="shared" si="65"/>
        <v>0</v>
      </c>
    </row>
    <row r="143" s="4" customFormat="1" spans="1:9">
      <c r="A143" s="81"/>
      <c r="B143" s="81">
        <v>422</v>
      </c>
      <c r="C143" s="155"/>
      <c r="D143" s="154" t="s">
        <v>118</v>
      </c>
      <c r="E143" s="133">
        <f>SUM(E144:E148)</f>
        <v>2056.38</v>
      </c>
      <c r="F143" s="133">
        <f>SUM(F144:F148)</f>
        <v>3000</v>
      </c>
      <c r="G143" s="133">
        <f>SUM(G144:G148)</f>
        <v>0</v>
      </c>
      <c r="H143" s="49">
        <f t="shared" si="87"/>
        <v>0</v>
      </c>
      <c r="I143" s="49">
        <f t="shared" si="65"/>
        <v>0</v>
      </c>
    </row>
    <row r="144" spans="1:9">
      <c r="A144" s="89"/>
      <c r="B144" s="89"/>
      <c r="C144" s="156">
        <v>4221</v>
      </c>
      <c r="D144" s="157" t="s">
        <v>119</v>
      </c>
      <c r="E144" s="134">
        <f>SUM(E424+E442+E460+E478)</f>
        <v>2056.38</v>
      </c>
      <c r="F144" s="134">
        <f>SUM(F424+F442+F460+F478)</f>
        <v>2000</v>
      </c>
      <c r="G144" s="134">
        <f>SUM(G424+G442+G460+G478)</f>
        <v>0</v>
      </c>
      <c r="H144" s="135">
        <f t="shared" si="87"/>
        <v>0</v>
      </c>
      <c r="I144" s="135">
        <f t="shared" si="65"/>
        <v>0</v>
      </c>
    </row>
    <row r="145" spans="1:9">
      <c r="A145" s="89"/>
      <c r="B145" s="89"/>
      <c r="C145" s="156">
        <v>4222</v>
      </c>
      <c r="D145" s="157" t="s">
        <v>120</v>
      </c>
      <c r="E145" s="134">
        <f>E427+E445+E463+E481</f>
        <v>0</v>
      </c>
      <c r="F145" s="134">
        <f>F427+F445+F463+F481</f>
        <v>0</v>
      </c>
      <c r="G145" s="134">
        <f>G427+G445+G463+G481</f>
        <v>0</v>
      </c>
      <c r="H145" s="135">
        <f t="shared" si="87"/>
        <v>0</v>
      </c>
      <c r="I145" s="135">
        <f t="shared" si="65"/>
        <v>0</v>
      </c>
    </row>
    <row r="146" spans="1:9">
      <c r="A146" s="89"/>
      <c r="B146" s="89"/>
      <c r="C146" s="156">
        <v>4223</v>
      </c>
      <c r="D146" s="157" t="s">
        <v>121</v>
      </c>
      <c r="E146" s="134">
        <f>E430++E448+E466+E484</f>
        <v>0</v>
      </c>
      <c r="F146" s="134">
        <f>F430++F448+F466+F484</f>
        <v>0</v>
      </c>
      <c r="G146" s="134">
        <f>G430++G448+G466+G484</f>
        <v>0</v>
      </c>
      <c r="H146" s="135">
        <f t="shared" si="87"/>
        <v>0</v>
      </c>
      <c r="I146" s="135">
        <f t="shared" si="65"/>
        <v>0</v>
      </c>
    </row>
    <row r="147" spans="1:9">
      <c r="A147" s="89"/>
      <c r="B147" s="89"/>
      <c r="C147" s="156">
        <v>4226</v>
      </c>
      <c r="D147" s="157" t="s">
        <v>122</v>
      </c>
      <c r="E147" s="134">
        <f>E433+E451+E469+E487</f>
        <v>0</v>
      </c>
      <c r="F147" s="134">
        <f>F433+F451+F469+F487</f>
        <v>0</v>
      </c>
      <c r="G147" s="134">
        <f>G433+G451+G469+G487</f>
        <v>0</v>
      </c>
      <c r="H147" s="135">
        <f t="shared" si="87"/>
        <v>0</v>
      </c>
      <c r="I147" s="135">
        <f t="shared" si="65"/>
        <v>0</v>
      </c>
    </row>
    <row r="148" spans="1:9">
      <c r="A148" s="89"/>
      <c r="B148" s="89"/>
      <c r="C148" s="157">
        <v>4227</v>
      </c>
      <c r="D148" s="157" t="s">
        <v>123</v>
      </c>
      <c r="E148" s="134">
        <f>E436+E454+E472+E490</f>
        <v>0</v>
      </c>
      <c r="F148" s="134">
        <f>F436+F454+F472+F490</f>
        <v>1000</v>
      </c>
      <c r="G148" s="134">
        <f>G436+G454+G472+G490</f>
        <v>0</v>
      </c>
      <c r="H148" s="135">
        <f t="shared" si="87"/>
        <v>0</v>
      </c>
      <c r="I148" s="135">
        <f t="shared" si="65"/>
        <v>0</v>
      </c>
    </row>
    <row r="149" spans="1:9">
      <c r="A149" s="91"/>
      <c r="B149" s="158"/>
      <c r="C149" s="159">
        <v>11</v>
      </c>
      <c r="D149" s="358" t="s">
        <v>80</v>
      </c>
      <c r="E149" s="138">
        <f>E420</f>
        <v>2056.38</v>
      </c>
      <c r="F149" s="138">
        <f>F420</f>
        <v>3000</v>
      </c>
      <c r="G149" s="138">
        <f>G420</f>
        <v>0</v>
      </c>
      <c r="H149" s="118">
        <f t="shared" si="87"/>
        <v>0</v>
      </c>
      <c r="I149" s="118">
        <f t="shared" si="65"/>
        <v>0</v>
      </c>
    </row>
    <row r="150" spans="1:9">
      <c r="A150" s="91"/>
      <c r="B150" s="158"/>
      <c r="C150" s="115">
        <v>43</v>
      </c>
      <c r="D150" s="356" t="s">
        <v>81</v>
      </c>
      <c r="E150" s="138">
        <f>E438</f>
        <v>0</v>
      </c>
      <c r="F150" s="138">
        <f>F438</f>
        <v>0</v>
      </c>
      <c r="G150" s="138">
        <f>G438</f>
        <v>0</v>
      </c>
      <c r="H150" s="118">
        <f t="shared" si="87"/>
        <v>0</v>
      </c>
      <c r="I150" s="118">
        <f t="shared" si="65"/>
        <v>0</v>
      </c>
    </row>
    <row r="151" spans="1:9">
      <c r="A151" s="91"/>
      <c r="B151" s="158"/>
      <c r="C151" s="115">
        <v>52</v>
      </c>
      <c r="D151" s="356" t="s">
        <v>82</v>
      </c>
      <c r="E151" s="138">
        <f>SUM(E456)</f>
        <v>0</v>
      </c>
      <c r="F151" s="138">
        <f>SUM(F456)</f>
        <v>0</v>
      </c>
      <c r="G151" s="138">
        <f>SUM(G456)</f>
        <v>0</v>
      </c>
      <c r="H151" s="118">
        <f t="shared" si="87"/>
        <v>0</v>
      </c>
      <c r="I151" s="118">
        <f t="shared" si="65"/>
        <v>0</v>
      </c>
    </row>
    <row r="152" s="7" customFormat="1" spans="1:9">
      <c r="A152" s="160"/>
      <c r="B152" s="161"/>
      <c r="C152" s="162">
        <v>61</v>
      </c>
      <c r="D152" s="161" t="s">
        <v>83</v>
      </c>
      <c r="E152" s="163">
        <f>SUM(E474)</f>
        <v>0</v>
      </c>
      <c r="F152" s="163">
        <f>SUM(F474)</f>
        <v>0</v>
      </c>
      <c r="G152" s="163">
        <f>SUM(G474)</f>
        <v>0</v>
      </c>
      <c r="H152" s="118">
        <f t="shared" si="87"/>
        <v>0</v>
      </c>
      <c r="I152" s="118">
        <f t="shared" si="65"/>
        <v>0</v>
      </c>
    </row>
    <row r="153" spans="1:9">
      <c r="A153" s="164"/>
      <c r="B153" s="164"/>
      <c r="C153" s="165"/>
      <c r="D153" s="165"/>
      <c r="E153" s="165"/>
      <c r="F153" s="166"/>
      <c r="G153" s="166"/>
      <c r="H153" s="166"/>
      <c r="I153" s="166"/>
    </row>
    <row r="154" ht="15.75" spans="1:9">
      <c r="A154" s="167" t="s">
        <v>124</v>
      </c>
      <c r="B154" s="167"/>
      <c r="C154" s="167"/>
      <c r="D154" s="167"/>
      <c r="E154" s="167"/>
      <c r="F154" s="167"/>
      <c r="G154" s="167"/>
      <c r="H154" s="167"/>
      <c r="I154" s="167"/>
    </row>
    <row r="155" ht="25.5" customHeight="1" spans="1:9">
      <c r="A155" s="342" t="s">
        <v>5</v>
      </c>
      <c r="B155" s="44"/>
      <c r="C155" s="44"/>
      <c r="D155" s="45"/>
      <c r="E155" s="23" t="s">
        <v>6</v>
      </c>
      <c r="F155" s="23" t="s">
        <v>7</v>
      </c>
      <c r="G155" s="23" t="s">
        <v>8</v>
      </c>
      <c r="H155" s="23" t="s">
        <v>9</v>
      </c>
      <c r="I155" s="23" t="s">
        <v>10</v>
      </c>
    </row>
    <row r="156" spans="1:9">
      <c r="A156" s="20">
        <v>1</v>
      </c>
      <c r="B156" s="21"/>
      <c r="C156" s="21"/>
      <c r="D156" s="22"/>
      <c r="E156" s="23">
        <v>2</v>
      </c>
      <c r="F156" s="23">
        <v>3</v>
      </c>
      <c r="G156" s="23">
        <v>4</v>
      </c>
      <c r="H156" s="23" t="s">
        <v>11</v>
      </c>
      <c r="I156" s="23" t="s">
        <v>12</v>
      </c>
    </row>
    <row r="157" s="4" customFormat="1" spans="1:9">
      <c r="A157" s="168"/>
      <c r="B157" s="168"/>
      <c r="C157" s="169"/>
      <c r="D157" s="359" t="s">
        <v>125</v>
      </c>
      <c r="E157" s="170">
        <f>SUM(E158+E160+E162+E164+E166)</f>
        <v>229601.06</v>
      </c>
      <c r="F157" s="170">
        <f>SUM(F158+F160+F162+F164+F166)</f>
        <v>596310</v>
      </c>
      <c r="G157" s="170">
        <f>SUM(G158+G160+G162+G164+G166)</f>
        <v>251625.91</v>
      </c>
      <c r="H157" s="34">
        <f t="shared" ref="H157:H167" si="95">IF(G157&gt;0,G157/E157*100,0)</f>
        <v>109.59266041716</v>
      </c>
      <c r="I157" s="34">
        <f t="shared" ref="I157:I167" si="96">IF(G157&gt;0,G157/F157*100,0)</f>
        <v>42.1971642266606</v>
      </c>
    </row>
    <row r="158" s="4" customFormat="1" spans="1:9">
      <c r="A158" s="81"/>
      <c r="B158" s="81">
        <v>1</v>
      </c>
      <c r="C158" s="139"/>
      <c r="D158" s="360" t="s">
        <v>80</v>
      </c>
      <c r="E158" s="171">
        <f>SUM(E159)</f>
        <v>121917.81</v>
      </c>
      <c r="F158" s="171">
        <f>SUM(F159)</f>
        <v>393250</v>
      </c>
      <c r="G158" s="171">
        <f>SUM(G159)</f>
        <v>156738.31</v>
      </c>
      <c r="H158" s="49">
        <f t="shared" si="95"/>
        <v>128.560634414283</v>
      </c>
      <c r="I158" s="49">
        <f t="shared" si="96"/>
        <v>39.8571671964399</v>
      </c>
    </row>
    <row r="159" spans="1:9">
      <c r="A159" s="89"/>
      <c r="B159" s="89"/>
      <c r="C159" s="172">
        <v>11</v>
      </c>
      <c r="D159" s="361" t="s">
        <v>80</v>
      </c>
      <c r="E159" s="173">
        <f>E61+E84+E86</f>
        <v>121917.81</v>
      </c>
      <c r="F159" s="173">
        <f>F61+F84+F86</f>
        <v>393250</v>
      </c>
      <c r="G159" s="173">
        <f>G61+G84+G86</f>
        <v>156738.31</v>
      </c>
      <c r="H159" s="135">
        <f t="shared" si="95"/>
        <v>128.560634414283</v>
      </c>
      <c r="I159" s="135">
        <f t="shared" si="96"/>
        <v>39.8571671964399</v>
      </c>
    </row>
    <row r="160" s="4" customFormat="1" spans="1:9">
      <c r="A160" s="81"/>
      <c r="B160" s="81">
        <v>4</v>
      </c>
      <c r="C160" s="139"/>
      <c r="D160" s="360" t="s">
        <v>126</v>
      </c>
      <c r="E160" s="171">
        <f>SUM(E161)</f>
        <v>54741.36</v>
      </c>
      <c r="F160" s="171">
        <f>SUM(F161)</f>
        <v>105560</v>
      </c>
      <c r="G160" s="171">
        <f>SUM(G161)</f>
        <v>52212.6</v>
      </c>
      <c r="H160" s="49">
        <f t="shared" si="95"/>
        <v>95.380531283841</v>
      </c>
      <c r="I160" s="49">
        <f t="shared" si="96"/>
        <v>49.462485790072</v>
      </c>
    </row>
    <row r="161" spans="1:9">
      <c r="A161" s="89"/>
      <c r="B161" s="89"/>
      <c r="C161" s="172">
        <v>43</v>
      </c>
      <c r="D161" s="361" t="s">
        <v>81</v>
      </c>
      <c r="E161" s="173">
        <f>E66</f>
        <v>54741.36</v>
      </c>
      <c r="F161" s="173">
        <f>F66</f>
        <v>105560</v>
      </c>
      <c r="G161" s="173">
        <f>G66</f>
        <v>52212.6</v>
      </c>
      <c r="H161" s="135">
        <f t="shared" si="95"/>
        <v>95.380531283841</v>
      </c>
      <c r="I161" s="135">
        <f t="shared" si="96"/>
        <v>49.462485790072</v>
      </c>
    </row>
    <row r="162" s="4" customFormat="1" spans="1:9">
      <c r="A162" s="81"/>
      <c r="B162" s="81">
        <v>5</v>
      </c>
      <c r="C162" s="139"/>
      <c r="D162" s="360" t="s">
        <v>127</v>
      </c>
      <c r="E162" s="171">
        <f>SUM(E163)</f>
        <v>52809.92</v>
      </c>
      <c r="F162" s="171">
        <f>SUM(F163)</f>
        <v>96500</v>
      </c>
      <c r="G162" s="171">
        <f>SUM(G163)</f>
        <v>42535</v>
      </c>
      <c r="H162" s="49">
        <f t="shared" si="95"/>
        <v>80.5435796910883</v>
      </c>
      <c r="I162" s="49">
        <f t="shared" si="96"/>
        <v>44.0777202072539</v>
      </c>
    </row>
    <row r="163" spans="1:9">
      <c r="A163" s="89"/>
      <c r="B163" s="89"/>
      <c r="C163" s="172">
        <v>52</v>
      </c>
      <c r="D163" s="361" t="s">
        <v>82</v>
      </c>
      <c r="E163" s="173">
        <f>E57+E85</f>
        <v>52809.92</v>
      </c>
      <c r="F163" s="173">
        <f>F57+F85</f>
        <v>96500</v>
      </c>
      <c r="G163" s="173">
        <f>G57+G85</f>
        <v>42535</v>
      </c>
      <c r="H163" s="135">
        <f t="shared" si="95"/>
        <v>80.5435796910883</v>
      </c>
      <c r="I163" s="135">
        <f t="shared" si="96"/>
        <v>44.0777202072539</v>
      </c>
    </row>
    <row r="164" s="4" customFormat="1" spans="1:9">
      <c r="A164" s="81"/>
      <c r="B164" s="81">
        <v>6</v>
      </c>
      <c r="C164" s="139"/>
      <c r="D164" s="360" t="s">
        <v>83</v>
      </c>
      <c r="E164" s="171">
        <f>SUM(E165)</f>
        <v>131.97</v>
      </c>
      <c r="F164" s="171">
        <f>SUM(F165)</f>
        <v>1000</v>
      </c>
      <c r="G164" s="171">
        <f>SUM(G165)</f>
        <v>140</v>
      </c>
      <c r="H164" s="49">
        <f t="shared" si="95"/>
        <v>106.084716223384</v>
      </c>
      <c r="I164" s="49">
        <f t="shared" si="96"/>
        <v>14</v>
      </c>
    </row>
    <row r="165" spans="1:9">
      <c r="A165" s="89"/>
      <c r="B165" s="89"/>
      <c r="C165" s="172">
        <v>61</v>
      </c>
      <c r="D165" s="361" t="s">
        <v>83</v>
      </c>
      <c r="E165" s="173">
        <f>E73</f>
        <v>131.97</v>
      </c>
      <c r="F165" s="173">
        <f>F73</f>
        <v>1000</v>
      </c>
      <c r="G165" s="173">
        <f>G73</f>
        <v>140</v>
      </c>
      <c r="H165" s="135">
        <f t="shared" si="95"/>
        <v>106.084716223384</v>
      </c>
      <c r="I165" s="135">
        <f t="shared" si="96"/>
        <v>14</v>
      </c>
    </row>
    <row r="166" s="4" customFormat="1" spans="1:9">
      <c r="A166" s="81"/>
      <c r="B166" s="81">
        <v>7</v>
      </c>
      <c r="C166" s="139"/>
      <c r="D166" s="360" t="s">
        <v>128</v>
      </c>
      <c r="E166" s="171">
        <f>SUM(E167)</f>
        <v>0</v>
      </c>
      <c r="F166" s="171">
        <f>SUM(F167)</f>
        <v>0</v>
      </c>
      <c r="G166" s="171">
        <f>SUM(G167)</f>
        <v>0</v>
      </c>
      <c r="H166" s="49">
        <f t="shared" si="95"/>
        <v>0</v>
      </c>
      <c r="I166" s="49">
        <f t="shared" si="96"/>
        <v>0</v>
      </c>
    </row>
    <row r="167" spans="1:9">
      <c r="A167" s="89"/>
      <c r="B167" s="89"/>
      <c r="C167" s="172">
        <v>71</v>
      </c>
      <c r="D167" s="362" t="s">
        <v>129</v>
      </c>
      <c r="E167" s="173">
        <f>E67</f>
        <v>0</v>
      </c>
      <c r="F167" s="173">
        <f>F67</f>
        <v>0</v>
      </c>
      <c r="G167" s="173">
        <f>G67</f>
        <v>0</v>
      </c>
      <c r="H167" s="135">
        <f t="shared" si="95"/>
        <v>0</v>
      </c>
      <c r="I167" s="135">
        <f t="shared" si="96"/>
        <v>0</v>
      </c>
    </row>
    <row r="168" ht="13.5" customHeight="1" spans="1:9">
      <c r="A168" s="175"/>
      <c r="B168" s="175"/>
      <c r="C168" s="176"/>
      <c r="D168" s="177"/>
      <c r="E168" s="178"/>
      <c r="F168" s="178"/>
      <c r="G168" s="178"/>
      <c r="H168" s="178"/>
      <c r="I168" s="178"/>
    </row>
    <row r="169" s="4" customFormat="1" spans="1:9">
      <c r="A169" s="83"/>
      <c r="B169" s="83"/>
      <c r="C169" s="179"/>
      <c r="D169" s="363" t="s">
        <v>130</v>
      </c>
      <c r="E169" s="181">
        <f>SUM(E170+E172+E174+E176+E178)</f>
        <v>237970.88</v>
      </c>
      <c r="F169" s="181">
        <f>SUM(F170+F172+F174+F176+F178)</f>
        <v>571310</v>
      </c>
      <c r="G169" s="181">
        <f>SUM(G170+G172+G174+G176+G178)</f>
        <v>265531.75</v>
      </c>
      <c r="H169" s="34">
        <f t="shared" ref="H169:H179" si="97">IF(G169&gt;0,G169/E169*100,0)</f>
        <v>111.581614523592</v>
      </c>
      <c r="I169" s="34">
        <f t="shared" ref="I169:I179" si="98">IF(G169&gt;0,G169/F169*100,0)</f>
        <v>46.4777003728274</v>
      </c>
    </row>
    <row r="170" s="4" customFormat="1" spans="1:9">
      <c r="A170" s="81"/>
      <c r="B170" s="81">
        <v>1</v>
      </c>
      <c r="C170" s="139"/>
      <c r="D170" s="360" t="s">
        <v>80</v>
      </c>
      <c r="E170" s="171">
        <f>SUM(E171)</f>
        <v>131685.41</v>
      </c>
      <c r="F170" s="171">
        <f>SUM(F171)</f>
        <v>368250</v>
      </c>
      <c r="G170" s="171">
        <f>SUM(G171)</f>
        <v>169669.04</v>
      </c>
      <c r="H170" s="49">
        <f t="shared" si="97"/>
        <v>128.844220479702</v>
      </c>
      <c r="I170" s="49">
        <f t="shared" si="98"/>
        <v>46.0744168363883</v>
      </c>
    </row>
    <row r="171" spans="1:9">
      <c r="A171" s="89"/>
      <c r="B171" s="89"/>
      <c r="C171" s="172">
        <v>11</v>
      </c>
      <c r="D171" s="361" t="s">
        <v>80</v>
      </c>
      <c r="E171" s="173">
        <f>E97+E134+E139+E149</f>
        <v>131685.41</v>
      </c>
      <c r="F171" s="173">
        <f>F97+F134+F139+F149</f>
        <v>368250</v>
      </c>
      <c r="G171" s="173">
        <f>G97+G134+G139+G149</f>
        <v>169669.04</v>
      </c>
      <c r="H171" s="135">
        <f t="shared" si="97"/>
        <v>128.844220479702</v>
      </c>
      <c r="I171" s="135">
        <f t="shared" si="98"/>
        <v>46.0744168363883</v>
      </c>
    </row>
    <row r="172" s="4" customFormat="1" spans="1:9">
      <c r="A172" s="81"/>
      <c r="B172" s="81">
        <v>4</v>
      </c>
      <c r="C172" s="139"/>
      <c r="D172" s="360" t="s">
        <v>126</v>
      </c>
      <c r="E172" s="171">
        <f>SUM(E173)</f>
        <v>54085.47</v>
      </c>
      <c r="F172" s="171">
        <f>SUM(F173)</f>
        <v>105560</v>
      </c>
      <c r="G172" s="171">
        <f>SUM(G173)</f>
        <v>50658.36</v>
      </c>
      <c r="H172" s="49">
        <f t="shared" si="97"/>
        <v>93.663529225132</v>
      </c>
      <c r="I172" s="49">
        <f t="shared" si="98"/>
        <v>47.9901098901099</v>
      </c>
    </row>
    <row r="173" spans="1:9">
      <c r="A173" s="89"/>
      <c r="B173" s="89"/>
      <c r="C173" s="172">
        <v>43</v>
      </c>
      <c r="D173" s="361" t="s">
        <v>81</v>
      </c>
      <c r="E173" s="173">
        <f>E98+E135+E140+E150</f>
        <v>54085.47</v>
      </c>
      <c r="F173" s="173">
        <f>F98+F135+F140+F150</f>
        <v>105560</v>
      </c>
      <c r="G173" s="173">
        <f>G98+G135+G140+G150</f>
        <v>50658.36</v>
      </c>
      <c r="H173" s="135">
        <f t="shared" si="97"/>
        <v>93.663529225132</v>
      </c>
      <c r="I173" s="135">
        <f t="shared" si="98"/>
        <v>47.9901098901099</v>
      </c>
    </row>
    <row r="174" s="4" customFormat="1" spans="1:9">
      <c r="A174" s="81"/>
      <c r="B174" s="81">
        <v>5</v>
      </c>
      <c r="C174" s="139"/>
      <c r="D174" s="360" t="s">
        <v>127</v>
      </c>
      <c r="E174" s="171">
        <f>SUM(E175)</f>
        <v>52200</v>
      </c>
      <c r="F174" s="171">
        <f>SUM(F175)</f>
        <v>96500</v>
      </c>
      <c r="G174" s="171">
        <f>SUM(G175)</f>
        <v>45204.35</v>
      </c>
      <c r="H174" s="49">
        <f t="shared" si="97"/>
        <v>86.5983716475096</v>
      </c>
      <c r="I174" s="49">
        <f t="shared" si="98"/>
        <v>46.8438860103627</v>
      </c>
    </row>
    <row r="175" spans="1:9">
      <c r="A175" s="89"/>
      <c r="B175" s="89"/>
      <c r="C175" s="172">
        <v>52</v>
      </c>
      <c r="D175" s="361" t="s">
        <v>82</v>
      </c>
      <c r="E175" s="173">
        <f>E99+E151</f>
        <v>52200</v>
      </c>
      <c r="F175" s="173">
        <f>F99+F151</f>
        <v>96500</v>
      </c>
      <c r="G175" s="173">
        <f>G99+G151</f>
        <v>45204.35</v>
      </c>
      <c r="H175" s="135">
        <f t="shared" si="97"/>
        <v>86.5983716475096</v>
      </c>
      <c r="I175" s="135">
        <f t="shared" si="98"/>
        <v>46.8438860103627</v>
      </c>
    </row>
    <row r="176" s="4" customFormat="1" spans="1:9">
      <c r="A176" s="81"/>
      <c r="B176" s="81">
        <v>6</v>
      </c>
      <c r="C176" s="139"/>
      <c r="D176" s="360" t="s">
        <v>83</v>
      </c>
      <c r="E176" s="171">
        <f>SUM(E177)</f>
        <v>0</v>
      </c>
      <c r="F176" s="171">
        <f>SUM(F177)</f>
        <v>1000</v>
      </c>
      <c r="G176" s="171">
        <f>SUM(G177)</f>
        <v>0</v>
      </c>
      <c r="H176" s="49">
        <f t="shared" si="97"/>
        <v>0</v>
      </c>
      <c r="I176" s="49">
        <f t="shared" si="98"/>
        <v>0</v>
      </c>
    </row>
    <row r="177" spans="1:9">
      <c r="A177" s="89"/>
      <c r="B177" s="89"/>
      <c r="C177" s="172">
        <v>61</v>
      </c>
      <c r="D177" s="361" t="s">
        <v>83</v>
      </c>
      <c r="E177" s="173">
        <f>E136+E152</f>
        <v>0</v>
      </c>
      <c r="F177" s="173">
        <f>F136+F152</f>
        <v>1000</v>
      </c>
      <c r="G177" s="173">
        <f>G136+G152</f>
        <v>0</v>
      </c>
      <c r="H177" s="135">
        <f t="shared" si="97"/>
        <v>0</v>
      </c>
      <c r="I177" s="135">
        <f t="shared" si="98"/>
        <v>0</v>
      </c>
    </row>
    <row r="178" s="4" customFormat="1" spans="1:9">
      <c r="A178" s="81"/>
      <c r="B178" s="81">
        <v>7</v>
      </c>
      <c r="C178" s="139"/>
      <c r="D178" s="360" t="s">
        <v>128</v>
      </c>
      <c r="E178" s="171">
        <f>SUM(E179)</f>
        <v>0</v>
      </c>
      <c r="F178" s="171">
        <f>SUM(F179)</f>
        <v>0</v>
      </c>
      <c r="G178" s="171">
        <f>SUM(G179)</f>
        <v>0</v>
      </c>
      <c r="H178" s="49">
        <f t="shared" si="97"/>
        <v>0</v>
      </c>
      <c r="I178" s="49">
        <f t="shared" si="98"/>
        <v>0</v>
      </c>
    </row>
    <row r="179" spans="1:9">
      <c r="A179" s="89"/>
      <c r="B179" s="89"/>
      <c r="C179" s="172">
        <v>71</v>
      </c>
      <c r="D179" s="362" t="s">
        <v>129</v>
      </c>
      <c r="E179" s="173">
        <f>E101</f>
        <v>0</v>
      </c>
      <c r="F179" s="173">
        <f>F101</f>
        <v>0</v>
      </c>
      <c r="G179" s="173">
        <f>G101</f>
        <v>0</v>
      </c>
      <c r="H179" s="135">
        <f t="shared" si="97"/>
        <v>0</v>
      </c>
      <c r="I179" s="135">
        <f t="shared" si="98"/>
        <v>0</v>
      </c>
    </row>
    <row r="180" spans="1:9">
      <c r="A180" s="164"/>
      <c r="B180" s="164"/>
      <c r="C180" s="165"/>
      <c r="D180" s="165"/>
      <c r="E180" s="165"/>
      <c r="F180" s="166"/>
      <c r="G180" s="166"/>
      <c r="H180" s="166"/>
      <c r="I180" s="166"/>
    </row>
    <row r="181" ht="18.75" customHeight="1" spans="4:9">
      <c r="D181" s="182" t="s">
        <v>131</v>
      </c>
      <c r="E181" s="182"/>
      <c r="F181" s="182"/>
      <c r="G181" s="182"/>
      <c r="H181" s="182"/>
      <c r="I181" s="182"/>
    </row>
    <row r="182" ht="25.5" spans="4:9">
      <c r="D182" s="183" t="s">
        <v>132</v>
      </c>
      <c r="E182" s="23" t="s">
        <v>6</v>
      </c>
      <c r="F182" s="23" t="s">
        <v>7</v>
      </c>
      <c r="G182" s="23" t="s">
        <v>8</v>
      </c>
      <c r="H182" s="23" t="s">
        <v>9</v>
      </c>
      <c r="I182" s="23" t="s">
        <v>10</v>
      </c>
    </row>
    <row r="183" spans="4:9">
      <c r="D183" s="23">
        <v>1</v>
      </c>
      <c r="E183" s="23">
        <v>2</v>
      </c>
      <c r="F183" s="23">
        <v>3</v>
      </c>
      <c r="G183" s="23">
        <v>4</v>
      </c>
      <c r="H183" s="23" t="s">
        <v>11</v>
      </c>
      <c r="I183" s="23" t="s">
        <v>12</v>
      </c>
    </row>
    <row r="184" spans="4:9">
      <c r="D184" s="76" t="s">
        <v>133</v>
      </c>
      <c r="E184" s="184">
        <f t="shared" ref="E184:G186" si="99">SUM(E185)</f>
        <v>237970.88</v>
      </c>
      <c r="F184" s="184">
        <f t="shared" si="99"/>
        <v>571310</v>
      </c>
      <c r="G184" s="184">
        <f t="shared" si="99"/>
        <v>265531.75</v>
      </c>
      <c r="H184" s="34">
        <f>IF(G184&gt;0,G184/E184*100,0)</f>
        <v>111.581614523592</v>
      </c>
      <c r="I184" s="34">
        <f>IF(G184&gt;0,G184/F184*100,0)</f>
        <v>46.4777003728274</v>
      </c>
    </row>
    <row r="185" spans="4:9">
      <c r="D185" s="81" t="s">
        <v>134</v>
      </c>
      <c r="E185" s="133">
        <f t="shared" si="99"/>
        <v>237970.88</v>
      </c>
      <c r="F185" s="133">
        <f t="shared" si="99"/>
        <v>571310</v>
      </c>
      <c r="G185" s="133">
        <f t="shared" si="99"/>
        <v>265531.75</v>
      </c>
      <c r="H185" s="49">
        <f>IF(G185&gt;0,G185/E185*100,0)</f>
        <v>111.581614523592</v>
      </c>
      <c r="I185" s="49">
        <f>IF(G185&gt;0,G185/F185*100,0)</f>
        <v>46.4777003728274</v>
      </c>
    </row>
    <row r="186" spans="4:9">
      <c r="D186" s="364" t="s">
        <v>135</v>
      </c>
      <c r="E186" s="134">
        <f t="shared" si="99"/>
        <v>237970.88</v>
      </c>
      <c r="F186" s="134">
        <f t="shared" si="99"/>
        <v>571310</v>
      </c>
      <c r="G186" s="134">
        <f t="shared" si="99"/>
        <v>265531.75</v>
      </c>
      <c r="H186" s="49">
        <f>IF(G186&gt;0,G186/E186*100,0)</f>
        <v>111.581614523592</v>
      </c>
      <c r="I186" s="49">
        <f>IF(G186&gt;0,G186/F186*100,0)</f>
        <v>46.4777003728274</v>
      </c>
    </row>
    <row r="187" spans="4:9">
      <c r="D187" s="105" t="s">
        <v>136</v>
      </c>
      <c r="E187" s="134">
        <f>SUM(E17)</f>
        <v>237970.88</v>
      </c>
      <c r="F187" s="134">
        <f>SUM(F17)</f>
        <v>571310</v>
      </c>
      <c r="G187" s="134">
        <f>SUM(G17)</f>
        <v>265531.75</v>
      </c>
      <c r="H187" s="134">
        <f>SUM(H17)</f>
        <v>111.581614523592</v>
      </c>
      <c r="I187" s="134">
        <f>SUM(I17)</f>
        <v>46.4777003728274</v>
      </c>
    </row>
    <row r="188" spans="4:9">
      <c r="D188" s="186"/>
      <c r="E188" s="186"/>
      <c r="F188" s="166"/>
      <c r="G188" s="166"/>
      <c r="H188" s="166"/>
      <c r="I188" s="166"/>
    </row>
    <row r="189" ht="15.75" spans="1:9">
      <c r="A189" s="17" t="s">
        <v>137</v>
      </c>
      <c r="B189" s="19"/>
      <c r="C189" s="19"/>
      <c r="D189" s="19"/>
      <c r="E189" s="19"/>
      <c r="F189" s="19"/>
      <c r="G189" s="19"/>
      <c r="H189" s="19"/>
      <c r="I189" s="19"/>
    </row>
    <row r="190" ht="25.5" spans="1:9">
      <c r="A190" s="342" t="s">
        <v>5</v>
      </c>
      <c r="B190" s="44"/>
      <c r="C190" s="44"/>
      <c r="D190" s="45"/>
      <c r="E190" s="23" t="s">
        <v>6</v>
      </c>
      <c r="F190" s="23" t="s">
        <v>7</v>
      </c>
      <c r="G190" s="23" t="s">
        <v>8</v>
      </c>
      <c r="H190" s="23" t="s">
        <v>9</v>
      </c>
      <c r="I190" s="23" t="s">
        <v>10</v>
      </c>
    </row>
    <row r="191" spans="1:9">
      <c r="A191" s="20">
        <v>1</v>
      </c>
      <c r="B191" s="21"/>
      <c r="C191" s="21"/>
      <c r="D191" s="22"/>
      <c r="E191" s="23">
        <v>2</v>
      </c>
      <c r="F191" s="23">
        <v>3</v>
      </c>
      <c r="G191" s="23">
        <v>4</v>
      </c>
      <c r="H191" s="23" t="s">
        <v>11</v>
      </c>
      <c r="I191" s="23" t="s">
        <v>12</v>
      </c>
    </row>
    <row r="192" spans="1:9">
      <c r="A192" s="168">
        <v>8</v>
      </c>
      <c r="B192" s="168"/>
      <c r="C192" s="168"/>
      <c r="D192" s="168" t="s">
        <v>138</v>
      </c>
      <c r="E192" s="184">
        <f t="shared" ref="E192:I193" si="100">SUM(E193)</f>
        <v>0</v>
      </c>
      <c r="F192" s="184">
        <f t="shared" si="100"/>
        <v>0</v>
      </c>
      <c r="G192" s="184">
        <f t="shared" si="100"/>
        <v>0</v>
      </c>
      <c r="H192" s="184">
        <f t="shared" si="100"/>
        <v>0</v>
      </c>
      <c r="I192" s="184">
        <f t="shared" si="100"/>
        <v>0</v>
      </c>
    </row>
    <row r="193" spans="1:9">
      <c r="A193" s="81"/>
      <c r="B193" s="89">
        <v>84</v>
      </c>
      <c r="C193" s="89"/>
      <c r="D193" s="89" t="s">
        <v>139</v>
      </c>
      <c r="E193" s="134">
        <f t="shared" si="100"/>
        <v>0</v>
      </c>
      <c r="F193" s="134">
        <f t="shared" si="100"/>
        <v>0</v>
      </c>
      <c r="G193" s="134">
        <f t="shared" si="100"/>
        <v>0</v>
      </c>
      <c r="H193" s="134">
        <f t="shared" si="100"/>
        <v>0</v>
      </c>
      <c r="I193" s="134">
        <f t="shared" si="100"/>
        <v>0</v>
      </c>
    </row>
    <row r="194" spans="1:9">
      <c r="A194" s="107"/>
      <c r="B194" s="124"/>
      <c r="C194" s="115">
        <v>81</v>
      </c>
      <c r="D194" s="350" t="s">
        <v>140</v>
      </c>
      <c r="E194" s="188">
        <v>0</v>
      </c>
      <c r="F194" s="188">
        <v>0</v>
      </c>
      <c r="G194" s="188">
        <v>0</v>
      </c>
      <c r="H194" s="188">
        <v>0</v>
      </c>
      <c r="I194" s="188">
        <v>0</v>
      </c>
    </row>
    <row r="195" spans="1:9">
      <c r="A195" s="169">
        <v>5</v>
      </c>
      <c r="B195" s="169"/>
      <c r="C195" s="169"/>
      <c r="D195" s="189" t="s">
        <v>141</v>
      </c>
      <c r="E195" s="184">
        <f t="shared" ref="E195:I196" si="101">SUM(E196)</f>
        <v>0</v>
      </c>
      <c r="F195" s="184">
        <f t="shared" si="101"/>
        <v>0</v>
      </c>
      <c r="G195" s="184">
        <f t="shared" si="101"/>
        <v>0</v>
      </c>
      <c r="H195" s="184">
        <f t="shared" si="101"/>
        <v>0</v>
      </c>
      <c r="I195" s="184">
        <f t="shared" si="101"/>
        <v>0</v>
      </c>
    </row>
    <row r="196" spans="1:9">
      <c r="A196" s="89"/>
      <c r="B196" s="89">
        <v>54</v>
      </c>
      <c r="C196" s="89"/>
      <c r="D196" s="190" t="s">
        <v>142</v>
      </c>
      <c r="E196" s="134">
        <f t="shared" si="101"/>
        <v>0</v>
      </c>
      <c r="F196" s="134">
        <f t="shared" si="101"/>
        <v>0</v>
      </c>
      <c r="G196" s="134">
        <f t="shared" si="101"/>
        <v>0</v>
      </c>
      <c r="H196" s="134">
        <f t="shared" si="101"/>
        <v>0</v>
      </c>
      <c r="I196" s="134">
        <f t="shared" si="101"/>
        <v>0</v>
      </c>
    </row>
    <row r="197" spans="1:9">
      <c r="A197" s="91"/>
      <c r="B197" s="191"/>
      <c r="C197" s="192">
        <v>11</v>
      </c>
      <c r="D197" s="365" t="s">
        <v>80</v>
      </c>
      <c r="E197" s="193">
        <v>0</v>
      </c>
      <c r="F197" s="193">
        <v>0</v>
      </c>
      <c r="G197" s="193">
        <v>0</v>
      </c>
      <c r="H197" s="193">
        <v>0</v>
      </c>
      <c r="I197" s="193">
        <v>0</v>
      </c>
    </row>
    <row r="199" ht="15.75" spans="1:9">
      <c r="A199" s="17" t="s">
        <v>143</v>
      </c>
      <c r="B199" s="19"/>
      <c r="C199" s="19"/>
      <c r="D199" s="19"/>
      <c r="E199" s="19"/>
      <c r="F199" s="19"/>
      <c r="G199" s="19"/>
      <c r="H199" s="19"/>
      <c r="I199" s="19"/>
    </row>
    <row r="200" ht="15.75" spans="1:9">
      <c r="A200" s="182" t="s">
        <v>144</v>
      </c>
      <c r="B200" s="182"/>
      <c r="C200" s="182"/>
      <c r="D200" s="182"/>
      <c r="E200" s="182"/>
      <c r="F200" s="182"/>
      <c r="G200" s="182"/>
      <c r="H200" s="182"/>
      <c r="I200" s="182"/>
    </row>
    <row r="201" ht="25.5" customHeight="1" spans="1:9">
      <c r="A201" s="43" t="s">
        <v>145</v>
      </c>
      <c r="B201" s="44"/>
      <c r="C201" s="44"/>
      <c r="D201" s="44"/>
      <c r="E201" s="23" t="s">
        <v>6</v>
      </c>
      <c r="F201" s="23" t="s">
        <v>7</v>
      </c>
      <c r="G201" s="23" t="s">
        <v>8</v>
      </c>
      <c r="H201" s="23" t="s">
        <v>9</v>
      </c>
      <c r="I201" s="23" t="s">
        <v>10</v>
      </c>
    </row>
    <row r="202" spans="1:9">
      <c r="A202" s="20">
        <v>1</v>
      </c>
      <c r="B202" s="21"/>
      <c r="C202" s="21"/>
      <c r="D202" s="21"/>
      <c r="E202" s="23">
        <v>2</v>
      </c>
      <c r="F202" s="23">
        <v>3</v>
      </c>
      <c r="G202" s="23">
        <v>4</v>
      </c>
      <c r="H202" s="23" t="s">
        <v>11</v>
      </c>
      <c r="I202" s="23" t="s">
        <v>12</v>
      </c>
    </row>
    <row r="203" spans="1:9">
      <c r="A203" s="194" t="s">
        <v>146</v>
      </c>
      <c r="B203" s="195"/>
      <c r="C203" s="196"/>
      <c r="D203" s="197" t="s">
        <v>147</v>
      </c>
      <c r="E203" s="170">
        <f>SUM(E204+E382+E402+E419)</f>
        <v>237970.88</v>
      </c>
      <c r="F203" s="170">
        <f>SUM(F204+F382+F402+F419)</f>
        <v>571310</v>
      </c>
      <c r="G203" s="170">
        <f>SUM(G204+G382+G402+G419)</f>
        <v>265531.75</v>
      </c>
      <c r="H203" s="34">
        <f t="shared" ref="H203:H212" si="102">IF(G203&gt;0,G203/E203*100,0)</f>
        <v>111.581614523592</v>
      </c>
      <c r="I203" s="34">
        <f t="shared" ref="I203:I222" si="103">IF(G203&gt;0,G203/F203*100,0)</f>
        <v>46.4777003728274</v>
      </c>
    </row>
    <row r="204" ht="15.75" spans="1:9">
      <c r="A204" s="198" t="s">
        <v>148</v>
      </c>
      <c r="B204" s="199"/>
      <c r="C204" s="200"/>
      <c r="D204" s="201" t="s">
        <v>149</v>
      </c>
      <c r="E204" s="80">
        <f>SUM(E205+E256+E361+E372)</f>
        <v>227114.5</v>
      </c>
      <c r="F204" s="80">
        <f>SUM(F205+F256+F361+F372)</f>
        <v>545060</v>
      </c>
      <c r="G204" s="80">
        <f>SUM(G205+G256+G361+G372)</f>
        <v>246910.75</v>
      </c>
      <c r="H204" s="80">
        <f t="shared" si="102"/>
        <v>108.71641837047</v>
      </c>
      <c r="I204" s="79">
        <f t="shared" si="103"/>
        <v>45.2997376435622</v>
      </c>
    </row>
    <row r="205" s="8" customFormat="1" spans="1:9">
      <c r="A205" s="202" t="s">
        <v>150</v>
      </c>
      <c r="B205" s="203"/>
      <c r="C205" s="204"/>
      <c r="D205" s="205" t="s">
        <v>80</v>
      </c>
      <c r="E205" s="206">
        <f t="shared" ref="E205:G205" si="104">SUM(E206)</f>
        <v>120829.03</v>
      </c>
      <c r="F205" s="207">
        <f t="shared" si="104"/>
        <v>342000</v>
      </c>
      <c r="G205" s="207">
        <f t="shared" si="104"/>
        <v>151048.04</v>
      </c>
      <c r="H205" s="208">
        <f t="shared" si="102"/>
        <v>125.009726553296</v>
      </c>
      <c r="I205" s="208">
        <f t="shared" si="103"/>
        <v>44.1660935672515</v>
      </c>
    </row>
    <row r="206" s="4" customFormat="1" spans="1:9">
      <c r="A206" s="194">
        <v>3</v>
      </c>
      <c r="B206" s="195"/>
      <c r="C206" s="196"/>
      <c r="D206" s="209" t="s">
        <v>75</v>
      </c>
      <c r="E206" s="170">
        <f>SUM(E207+E221+E253)</f>
        <v>120829.03</v>
      </c>
      <c r="F206" s="184">
        <f>SUM(F207+F221+F253)</f>
        <v>342000</v>
      </c>
      <c r="G206" s="184">
        <f>SUM(G207+G221+G253)</f>
        <v>151048.04</v>
      </c>
      <c r="H206" s="49">
        <f t="shared" si="102"/>
        <v>125.009726553296</v>
      </c>
      <c r="I206" s="49">
        <f t="shared" si="103"/>
        <v>44.1660935672515</v>
      </c>
    </row>
    <row r="207" s="9" customFormat="1" spans="1:9">
      <c r="A207" s="210">
        <v>31</v>
      </c>
      <c r="B207" s="211"/>
      <c r="C207" s="212"/>
      <c r="D207" s="213" t="s">
        <v>76</v>
      </c>
      <c r="E207" s="214">
        <f>SUM(E208+E211+E218)</f>
        <v>120829.03</v>
      </c>
      <c r="F207" s="215">
        <f>SUM(F208+F211+F218)</f>
        <v>342000</v>
      </c>
      <c r="G207" s="215">
        <f>SUM(G208+G211+G218)</f>
        <v>151048.04</v>
      </c>
      <c r="H207" s="49">
        <f t="shared" si="102"/>
        <v>125.009726553296</v>
      </c>
      <c r="I207" s="49">
        <f t="shared" si="103"/>
        <v>44.1660935672515</v>
      </c>
    </row>
    <row r="208" s="4" customFormat="1" spans="1:9">
      <c r="A208" s="216"/>
      <c r="B208" s="217">
        <v>311</v>
      </c>
      <c r="C208" s="143"/>
      <c r="D208" s="218" t="s">
        <v>151</v>
      </c>
      <c r="E208" s="171">
        <f t="shared" ref="E208:G208" si="105">SUM(E209)</f>
        <v>113379.03</v>
      </c>
      <c r="F208" s="133">
        <f t="shared" si="105"/>
        <v>295000</v>
      </c>
      <c r="G208" s="133">
        <f t="shared" si="105"/>
        <v>132758.95</v>
      </c>
      <c r="H208" s="49">
        <f t="shared" si="102"/>
        <v>117.093037398538</v>
      </c>
      <c r="I208" s="49">
        <f t="shared" si="103"/>
        <v>45.0030338983051</v>
      </c>
    </row>
    <row r="209" spans="1:9">
      <c r="A209" s="219"/>
      <c r="B209" s="220">
        <v>3111</v>
      </c>
      <c r="C209" s="221"/>
      <c r="D209" s="222" t="s">
        <v>152</v>
      </c>
      <c r="E209" s="223">
        <f>SUM(E210)</f>
        <v>113379.03</v>
      </c>
      <c r="F209" s="223">
        <f>SUM(F210)</f>
        <v>295000</v>
      </c>
      <c r="G209" s="223">
        <f>SUM(G210)</f>
        <v>132758.95</v>
      </c>
      <c r="H209" s="110">
        <f t="shared" si="102"/>
        <v>117.093037398538</v>
      </c>
      <c r="I209" s="110">
        <f t="shared" si="103"/>
        <v>45.0030338983051</v>
      </c>
    </row>
    <row r="210" spans="1:9">
      <c r="A210" s="219"/>
      <c r="B210" s="224"/>
      <c r="C210" s="225">
        <v>31111</v>
      </c>
      <c r="D210" s="226" t="s">
        <v>153</v>
      </c>
      <c r="E210" s="227">
        <v>113379.03</v>
      </c>
      <c r="F210" s="93">
        <v>295000</v>
      </c>
      <c r="G210" s="93">
        <v>132758.95</v>
      </c>
      <c r="H210" s="94">
        <f t="shared" si="102"/>
        <v>117.093037398538</v>
      </c>
      <c r="I210" s="94">
        <f t="shared" si="103"/>
        <v>45.0030338983051</v>
      </c>
    </row>
    <row r="211" s="4" customFormat="1" spans="1:9">
      <c r="A211" s="216"/>
      <c r="B211" s="217">
        <v>312</v>
      </c>
      <c r="C211" s="143"/>
      <c r="D211" s="218" t="s">
        <v>154</v>
      </c>
      <c r="E211" s="171">
        <f t="shared" ref="E211:G211" si="106">SUM(E212)</f>
        <v>600</v>
      </c>
      <c r="F211" s="133">
        <f t="shared" si="106"/>
        <v>11000</v>
      </c>
      <c r="G211" s="133">
        <f t="shared" si="106"/>
        <v>3620</v>
      </c>
      <c r="H211" s="49">
        <f t="shared" si="102"/>
        <v>603.333333333333</v>
      </c>
      <c r="I211" s="49">
        <f t="shared" si="103"/>
        <v>32.9090909090909</v>
      </c>
    </row>
    <row r="212" spans="1:9">
      <c r="A212" s="219"/>
      <c r="B212" s="220">
        <v>3121</v>
      </c>
      <c r="C212" s="221"/>
      <c r="D212" s="222" t="s">
        <v>78</v>
      </c>
      <c r="E212" s="223">
        <f>SUM(E213:E217)</f>
        <v>600</v>
      </c>
      <c r="F212" s="223">
        <f>SUM(F213:F217)</f>
        <v>11000</v>
      </c>
      <c r="G212" s="223">
        <f>SUM(G213:G217)</f>
        <v>3620</v>
      </c>
      <c r="H212" s="110">
        <f t="shared" si="102"/>
        <v>603.333333333333</v>
      </c>
      <c r="I212" s="110">
        <f t="shared" si="103"/>
        <v>32.9090909090909</v>
      </c>
    </row>
    <row r="213" spans="1:9">
      <c r="A213" s="219"/>
      <c r="B213" s="224"/>
      <c r="C213" s="225">
        <v>31212</v>
      </c>
      <c r="D213" s="226" t="s">
        <v>155</v>
      </c>
      <c r="E213" s="227">
        <v>0</v>
      </c>
      <c r="F213" s="93">
        <v>4000</v>
      </c>
      <c r="G213" s="93">
        <v>1660</v>
      </c>
      <c r="H213" s="94">
        <v>0</v>
      </c>
      <c r="I213" s="94">
        <f t="shared" si="103"/>
        <v>41.5</v>
      </c>
    </row>
    <row r="214" spans="1:9">
      <c r="A214" s="219"/>
      <c r="B214" s="224"/>
      <c r="C214" s="225">
        <v>31213</v>
      </c>
      <c r="D214" s="226" t="s">
        <v>156</v>
      </c>
      <c r="E214" s="227">
        <v>0</v>
      </c>
      <c r="F214" s="93">
        <v>0</v>
      </c>
      <c r="G214" s="93">
        <v>0</v>
      </c>
      <c r="H214" s="94">
        <f t="shared" ref="H214:H222" si="107">IF(G214&gt;0,G214/E214*100,0)</f>
        <v>0</v>
      </c>
      <c r="I214" s="94">
        <f t="shared" si="103"/>
        <v>0</v>
      </c>
    </row>
    <row r="215" spans="1:9">
      <c r="A215" s="219"/>
      <c r="B215" s="224"/>
      <c r="C215" s="225">
        <v>31215</v>
      </c>
      <c r="D215" s="226" t="s">
        <v>157</v>
      </c>
      <c r="E215" s="227">
        <v>0</v>
      </c>
      <c r="F215" s="93">
        <v>0</v>
      </c>
      <c r="G215" s="93">
        <v>0</v>
      </c>
      <c r="H215" s="94">
        <f t="shared" si="107"/>
        <v>0</v>
      </c>
      <c r="I215" s="94">
        <f t="shared" si="103"/>
        <v>0</v>
      </c>
    </row>
    <row r="216" spans="1:9">
      <c r="A216" s="219"/>
      <c r="B216" s="224"/>
      <c r="C216" s="225">
        <v>31216</v>
      </c>
      <c r="D216" s="226" t="s">
        <v>158</v>
      </c>
      <c r="E216" s="227">
        <v>600</v>
      </c>
      <c r="F216" s="93">
        <v>7000</v>
      </c>
      <c r="G216" s="93">
        <v>1960</v>
      </c>
      <c r="H216" s="94">
        <f t="shared" si="107"/>
        <v>326.666666666667</v>
      </c>
      <c r="I216" s="94">
        <f t="shared" si="103"/>
        <v>28</v>
      </c>
    </row>
    <row r="217" spans="1:9">
      <c r="A217" s="219"/>
      <c r="B217" s="224"/>
      <c r="C217" s="225">
        <v>31219</v>
      </c>
      <c r="D217" s="226" t="s">
        <v>159</v>
      </c>
      <c r="E217" s="227">
        <v>0</v>
      </c>
      <c r="F217" s="93">
        <v>0</v>
      </c>
      <c r="G217" s="93">
        <v>0</v>
      </c>
      <c r="H217" s="94">
        <f t="shared" si="107"/>
        <v>0</v>
      </c>
      <c r="I217" s="94">
        <f t="shared" si="103"/>
        <v>0</v>
      </c>
    </row>
    <row r="218" s="4" customFormat="1" spans="1:9">
      <c r="A218" s="216"/>
      <c r="B218" s="217">
        <v>313</v>
      </c>
      <c r="C218" s="143"/>
      <c r="D218" s="218" t="s">
        <v>160</v>
      </c>
      <c r="E218" s="171">
        <f t="shared" ref="E218:G218" si="108">SUM(E219)</f>
        <v>6850</v>
      </c>
      <c r="F218" s="133">
        <f t="shared" si="108"/>
        <v>36000</v>
      </c>
      <c r="G218" s="133">
        <f t="shared" si="108"/>
        <v>14669.09</v>
      </c>
      <c r="H218" s="49">
        <f t="shared" si="107"/>
        <v>214.147299270073</v>
      </c>
      <c r="I218" s="49">
        <f t="shared" si="103"/>
        <v>40.7474722222222</v>
      </c>
    </row>
    <row r="219" spans="1:9">
      <c r="A219" s="219"/>
      <c r="B219" s="220">
        <v>3132</v>
      </c>
      <c r="C219" s="221"/>
      <c r="D219" s="222" t="s">
        <v>79</v>
      </c>
      <c r="E219" s="223">
        <f>SUM(E220)</f>
        <v>6850</v>
      </c>
      <c r="F219" s="223">
        <f>SUM(F220)</f>
        <v>36000</v>
      </c>
      <c r="G219" s="223">
        <f>SUM(G220)</f>
        <v>14669.09</v>
      </c>
      <c r="H219" s="110">
        <f t="shared" si="107"/>
        <v>214.147299270073</v>
      </c>
      <c r="I219" s="110">
        <f t="shared" si="103"/>
        <v>40.7474722222222</v>
      </c>
    </row>
    <row r="220" spans="1:9">
      <c r="A220" s="228"/>
      <c r="B220" s="229"/>
      <c r="C220" s="230">
        <v>31321</v>
      </c>
      <c r="D220" s="226" t="s">
        <v>79</v>
      </c>
      <c r="E220" s="231">
        <v>6850</v>
      </c>
      <c r="F220" s="94">
        <v>36000</v>
      </c>
      <c r="G220" s="94">
        <v>14669.09</v>
      </c>
      <c r="H220" s="94">
        <f t="shared" si="107"/>
        <v>214.147299270073</v>
      </c>
      <c r="I220" s="94">
        <f t="shared" si="103"/>
        <v>40.7474722222222</v>
      </c>
    </row>
    <row r="221" s="9" customFormat="1" spans="1:9">
      <c r="A221" s="232">
        <v>32</v>
      </c>
      <c r="B221" s="233"/>
      <c r="C221" s="234"/>
      <c r="D221" s="235" t="s">
        <v>84</v>
      </c>
      <c r="E221" s="236">
        <f>SUM(E222+E227+E234+E244+E246)</f>
        <v>0</v>
      </c>
      <c r="F221" s="237">
        <f>SUM(F222+F227+F234+F244+F246)</f>
        <v>0</v>
      </c>
      <c r="G221" s="237">
        <f>SUM(G222+G227+G234+G244+G246)</f>
        <v>0</v>
      </c>
      <c r="H221" s="49">
        <f t="shared" si="107"/>
        <v>0</v>
      </c>
      <c r="I221" s="49">
        <f t="shared" si="103"/>
        <v>0</v>
      </c>
    </row>
    <row r="222" s="4" customFormat="1" spans="1:9">
      <c r="A222" s="216"/>
      <c r="B222" s="217">
        <v>321</v>
      </c>
      <c r="C222" s="143"/>
      <c r="D222" s="218" t="s">
        <v>85</v>
      </c>
      <c r="E222" s="171">
        <f t="shared" ref="E222" si="109">SUM(E223:E226)</f>
        <v>0</v>
      </c>
      <c r="F222" s="133">
        <f t="shared" ref="F222" si="110">SUM(F223:F226)</f>
        <v>0</v>
      </c>
      <c r="G222" s="133">
        <f t="shared" ref="G222" si="111">SUM(G223:G226)</f>
        <v>0</v>
      </c>
      <c r="H222" s="49">
        <f t="shared" si="107"/>
        <v>0</v>
      </c>
      <c r="I222" s="49">
        <f t="shared" si="103"/>
        <v>0</v>
      </c>
    </row>
    <row r="223" hidden="1" spans="1:9">
      <c r="A223" s="219"/>
      <c r="B223" s="224"/>
      <c r="C223" s="221">
        <v>3211</v>
      </c>
      <c r="D223" s="222" t="s">
        <v>86</v>
      </c>
      <c r="E223" s="223"/>
      <c r="F223" s="223"/>
      <c r="G223" s="223"/>
      <c r="H223" s="223"/>
      <c r="I223" s="223"/>
    </row>
    <row r="224" hidden="1" spans="1:9">
      <c r="A224" s="219"/>
      <c r="B224" s="224"/>
      <c r="C224" s="221">
        <v>3212</v>
      </c>
      <c r="D224" s="222" t="s">
        <v>87</v>
      </c>
      <c r="E224" s="223"/>
      <c r="F224" s="223"/>
      <c r="G224" s="223"/>
      <c r="H224" s="223"/>
      <c r="I224" s="223"/>
    </row>
    <row r="225" hidden="1" spans="1:9">
      <c r="A225" s="219"/>
      <c r="B225" s="224"/>
      <c r="C225" s="221">
        <v>3213</v>
      </c>
      <c r="D225" s="238" t="s">
        <v>88</v>
      </c>
      <c r="E225" s="223"/>
      <c r="F225" s="223"/>
      <c r="G225" s="223"/>
      <c r="H225" s="223"/>
      <c r="I225" s="223"/>
    </row>
    <row r="226" hidden="1" spans="1:9">
      <c r="A226" s="219"/>
      <c r="B226" s="224"/>
      <c r="C226" s="221">
        <v>3214</v>
      </c>
      <c r="D226" s="238" t="s">
        <v>89</v>
      </c>
      <c r="E226" s="223"/>
      <c r="F226" s="223"/>
      <c r="G226" s="223"/>
      <c r="H226" s="223"/>
      <c r="I226" s="223"/>
    </row>
    <row r="227" s="4" customFormat="1" hidden="1" spans="1:9">
      <c r="A227" s="216"/>
      <c r="B227" s="217">
        <v>322</v>
      </c>
      <c r="C227" s="143"/>
      <c r="D227" s="239" t="s">
        <v>90</v>
      </c>
      <c r="E227" s="171">
        <f t="shared" ref="E227:F227" si="112">SUM(E228:E233)</f>
        <v>0</v>
      </c>
      <c r="F227" s="133">
        <f t="shared" si="112"/>
        <v>0</v>
      </c>
      <c r="G227" s="133">
        <f t="shared" ref="G227" si="113">SUM(G228:G233)</f>
        <v>0</v>
      </c>
      <c r="H227" s="133"/>
      <c r="I227" s="133"/>
    </row>
    <row r="228" hidden="1" spans="1:9">
      <c r="A228" s="219"/>
      <c r="B228" s="224"/>
      <c r="C228" s="221">
        <v>3221</v>
      </c>
      <c r="D228" s="238" t="s">
        <v>91</v>
      </c>
      <c r="E228" s="223"/>
      <c r="F228" s="223"/>
      <c r="G228" s="223"/>
      <c r="H228" s="223"/>
      <c r="I228" s="223"/>
    </row>
    <row r="229" hidden="1" spans="1:9">
      <c r="A229" s="219"/>
      <c r="B229" s="224"/>
      <c r="C229" s="221">
        <v>3222</v>
      </c>
      <c r="D229" s="238" t="s">
        <v>92</v>
      </c>
      <c r="E229" s="223"/>
      <c r="F229" s="223"/>
      <c r="G229" s="223"/>
      <c r="H229" s="223"/>
      <c r="I229" s="223"/>
    </row>
    <row r="230" hidden="1" spans="1:9">
      <c r="A230" s="219"/>
      <c r="B230" s="224"/>
      <c r="C230" s="221">
        <v>3223</v>
      </c>
      <c r="D230" s="238" t="s">
        <v>93</v>
      </c>
      <c r="E230" s="223"/>
      <c r="F230" s="223"/>
      <c r="G230" s="223"/>
      <c r="H230" s="223"/>
      <c r="I230" s="223"/>
    </row>
    <row r="231" hidden="1" spans="1:9">
      <c r="A231" s="219"/>
      <c r="B231" s="224"/>
      <c r="C231" s="221">
        <v>3224</v>
      </c>
      <c r="D231" s="238" t="s">
        <v>94</v>
      </c>
      <c r="E231" s="223"/>
      <c r="F231" s="223"/>
      <c r="G231" s="223"/>
      <c r="H231" s="223"/>
      <c r="I231" s="223"/>
    </row>
    <row r="232" hidden="1" spans="1:9">
      <c r="A232" s="219"/>
      <c r="B232" s="224"/>
      <c r="C232" s="221">
        <v>3225</v>
      </c>
      <c r="D232" s="238" t="s">
        <v>95</v>
      </c>
      <c r="E232" s="223"/>
      <c r="F232" s="223"/>
      <c r="G232" s="223"/>
      <c r="H232" s="223"/>
      <c r="I232" s="223"/>
    </row>
    <row r="233" hidden="1" spans="1:9">
      <c r="A233" s="219"/>
      <c r="B233" s="224"/>
      <c r="C233" s="221">
        <v>3227</v>
      </c>
      <c r="D233" s="238" t="s">
        <v>96</v>
      </c>
      <c r="E233" s="223"/>
      <c r="F233" s="223"/>
      <c r="G233" s="223"/>
      <c r="H233" s="223"/>
      <c r="I233" s="223"/>
    </row>
    <row r="234" s="4" customFormat="1" hidden="1" spans="1:9">
      <c r="A234" s="216"/>
      <c r="B234" s="217">
        <v>323</v>
      </c>
      <c r="C234" s="143"/>
      <c r="D234" s="239" t="s">
        <v>97</v>
      </c>
      <c r="E234" s="171">
        <f>SUM(E235:E243)</f>
        <v>0</v>
      </c>
      <c r="F234" s="133">
        <f>SUM(F235:F243)</f>
        <v>0</v>
      </c>
      <c r="G234" s="133">
        <f>SUM(G235:G243)</f>
        <v>0</v>
      </c>
      <c r="H234" s="133"/>
      <c r="I234" s="133"/>
    </row>
    <row r="235" hidden="1" spans="1:9">
      <c r="A235" s="219"/>
      <c r="B235" s="224"/>
      <c r="C235" s="221">
        <v>3231</v>
      </c>
      <c r="D235" s="238" t="s">
        <v>98</v>
      </c>
      <c r="E235" s="223"/>
      <c r="F235" s="223"/>
      <c r="G235" s="223"/>
      <c r="H235" s="223"/>
      <c r="I235" s="223"/>
    </row>
    <row r="236" hidden="1" spans="1:9">
      <c r="A236" s="219"/>
      <c r="B236" s="224"/>
      <c r="C236" s="221">
        <v>3232</v>
      </c>
      <c r="D236" s="238" t="s">
        <v>99</v>
      </c>
      <c r="E236" s="223"/>
      <c r="F236" s="223"/>
      <c r="G236" s="223"/>
      <c r="H236" s="223"/>
      <c r="I236" s="223"/>
    </row>
    <row r="237" hidden="1" spans="1:9">
      <c r="A237" s="219"/>
      <c r="B237" s="224"/>
      <c r="C237" s="221">
        <v>3233</v>
      </c>
      <c r="D237" s="238" t="s">
        <v>100</v>
      </c>
      <c r="E237" s="223"/>
      <c r="F237" s="223"/>
      <c r="G237" s="223"/>
      <c r="H237" s="223"/>
      <c r="I237" s="223"/>
    </row>
    <row r="238" hidden="1" spans="1:9">
      <c r="A238" s="219"/>
      <c r="B238" s="224"/>
      <c r="C238" s="221">
        <v>3234</v>
      </c>
      <c r="D238" s="238" t="s">
        <v>101</v>
      </c>
      <c r="E238" s="223"/>
      <c r="F238" s="223"/>
      <c r="G238" s="223"/>
      <c r="H238" s="223"/>
      <c r="I238" s="223"/>
    </row>
    <row r="239" hidden="1" spans="1:9">
      <c r="A239" s="219"/>
      <c r="B239" s="224"/>
      <c r="C239" s="221">
        <v>3235</v>
      </c>
      <c r="D239" s="238" t="s">
        <v>102</v>
      </c>
      <c r="E239" s="223"/>
      <c r="F239" s="223"/>
      <c r="G239" s="223"/>
      <c r="H239" s="223"/>
      <c r="I239" s="223"/>
    </row>
    <row r="240" hidden="1" spans="1:9">
      <c r="A240" s="219"/>
      <c r="B240" s="224"/>
      <c r="C240" s="221">
        <v>3236</v>
      </c>
      <c r="D240" s="238" t="s">
        <v>103</v>
      </c>
      <c r="E240" s="223"/>
      <c r="F240" s="223"/>
      <c r="G240" s="223"/>
      <c r="H240" s="223"/>
      <c r="I240" s="223"/>
    </row>
    <row r="241" hidden="1" spans="1:9">
      <c r="A241" s="219"/>
      <c r="B241" s="224"/>
      <c r="C241" s="221">
        <v>3237</v>
      </c>
      <c r="D241" s="238" t="s">
        <v>104</v>
      </c>
      <c r="E241" s="223"/>
      <c r="F241" s="223"/>
      <c r="G241" s="223"/>
      <c r="H241" s="223"/>
      <c r="I241" s="223"/>
    </row>
    <row r="242" hidden="1" spans="1:9">
      <c r="A242" s="219"/>
      <c r="B242" s="224"/>
      <c r="C242" s="221">
        <v>3238</v>
      </c>
      <c r="D242" s="238" t="s">
        <v>105</v>
      </c>
      <c r="E242" s="223"/>
      <c r="F242" s="223"/>
      <c r="G242" s="223"/>
      <c r="H242" s="223"/>
      <c r="I242" s="223"/>
    </row>
    <row r="243" hidden="1" spans="1:9">
      <c r="A243" s="219"/>
      <c r="B243" s="224"/>
      <c r="C243" s="221">
        <v>3239</v>
      </c>
      <c r="D243" s="238" t="s">
        <v>161</v>
      </c>
      <c r="E243" s="223"/>
      <c r="F243" s="223"/>
      <c r="G243" s="223"/>
      <c r="H243" s="223"/>
      <c r="I243" s="223"/>
    </row>
    <row r="244" s="4" customFormat="1" hidden="1" spans="1:9">
      <c r="A244" s="216"/>
      <c r="B244" s="217">
        <v>324</v>
      </c>
      <c r="C244" s="143"/>
      <c r="D244" s="239" t="s">
        <v>107</v>
      </c>
      <c r="E244" s="171">
        <f t="shared" ref="E244:G244" si="114">SUM(E245)</f>
        <v>0</v>
      </c>
      <c r="F244" s="133">
        <f t="shared" si="114"/>
        <v>0</v>
      </c>
      <c r="G244" s="133">
        <f t="shared" si="114"/>
        <v>0</v>
      </c>
      <c r="H244" s="133"/>
      <c r="I244" s="133"/>
    </row>
    <row r="245" hidden="1" spans="1:9">
      <c r="A245" s="219"/>
      <c r="B245" s="224"/>
      <c r="C245" s="221">
        <v>3241</v>
      </c>
      <c r="D245" s="238" t="s">
        <v>107</v>
      </c>
      <c r="E245" s="223"/>
      <c r="F245" s="223"/>
      <c r="G245" s="223"/>
      <c r="H245" s="223"/>
      <c r="I245" s="223"/>
    </row>
    <row r="246" s="4" customFormat="1" hidden="1" spans="1:9">
      <c r="A246" s="216"/>
      <c r="B246" s="217">
        <v>329</v>
      </c>
      <c r="C246" s="143"/>
      <c r="D246" s="239" t="s">
        <v>108</v>
      </c>
      <c r="E246" s="171">
        <f>SUM(E247:E252)</f>
        <v>0</v>
      </c>
      <c r="F246" s="133">
        <f>SUM(F247:F252)</f>
        <v>0</v>
      </c>
      <c r="G246" s="133">
        <f>SUM(G247:G252)</f>
        <v>0</v>
      </c>
      <c r="H246" s="133"/>
      <c r="I246" s="133"/>
    </row>
    <row r="247" hidden="1" spans="1:9">
      <c r="A247" s="219"/>
      <c r="B247" s="224"/>
      <c r="C247" s="221">
        <v>3291</v>
      </c>
      <c r="D247" s="238" t="s">
        <v>162</v>
      </c>
      <c r="E247" s="223"/>
      <c r="F247" s="223"/>
      <c r="G247" s="223"/>
      <c r="H247" s="223"/>
      <c r="I247" s="223"/>
    </row>
    <row r="248" hidden="1" spans="1:9">
      <c r="A248" s="219"/>
      <c r="B248" s="224"/>
      <c r="C248" s="221">
        <v>3292</v>
      </c>
      <c r="D248" s="238" t="s">
        <v>110</v>
      </c>
      <c r="E248" s="223"/>
      <c r="F248" s="223"/>
      <c r="G248" s="223"/>
      <c r="H248" s="223"/>
      <c r="I248" s="223"/>
    </row>
    <row r="249" hidden="1" spans="1:9">
      <c r="A249" s="219"/>
      <c r="B249" s="224"/>
      <c r="C249" s="221">
        <v>3293</v>
      </c>
      <c r="D249" s="238" t="s">
        <v>111</v>
      </c>
      <c r="E249" s="223"/>
      <c r="F249" s="223"/>
      <c r="G249" s="223"/>
      <c r="H249" s="223"/>
      <c r="I249" s="223"/>
    </row>
    <row r="250" hidden="1" spans="1:9">
      <c r="A250" s="219"/>
      <c r="B250" s="224"/>
      <c r="C250" s="221">
        <v>3294</v>
      </c>
      <c r="D250" s="238" t="s">
        <v>112</v>
      </c>
      <c r="E250" s="223"/>
      <c r="F250" s="223"/>
      <c r="G250" s="223"/>
      <c r="H250" s="223"/>
      <c r="I250" s="223"/>
    </row>
    <row r="251" hidden="1" spans="1:9">
      <c r="A251" s="219"/>
      <c r="B251" s="224"/>
      <c r="C251" s="221">
        <v>3295</v>
      </c>
      <c r="D251" s="238" t="s">
        <v>113</v>
      </c>
      <c r="E251" s="223"/>
      <c r="F251" s="223"/>
      <c r="G251" s="223"/>
      <c r="H251" s="223"/>
      <c r="I251" s="223"/>
    </row>
    <row r="252" hidden="1" spans="1:9">
      <c r="A252" s="219"/>
      <c r="B252" s="224"/>
      <c r="C252" s="221">
        <v>3299</v>
      </c>
      <c r="D252" s="238" t="s">
        <v>108</v>
      </c>
      <c r="E252" s="223"/>
      <c r="F252" s="109"/>
      <c r="G252" s="109"/>
      <c r="H252" s="109"/>
      <c r="I252" s="109"/>
    </row>
    <row r="253" s="9" customFormat="1" spans="1:9">
      <c r="A253" s="210">
        <v>34</v>
      </c>
      <c r="B253" s="240"/>
      <c r="C253" s="241"/>
      <c r="D253" s="213" t="s">
        <v>114</v>
      </c>
      <c r="E253" s="214">
        <f t="shared" ref="E253:G254" si="115">SUM(E254)</f>
        <v>0</v>
      </c>
      <c r="F253" s="215">
        <f t="shared" si="115"/>
        <v>0</v>
      </c>
      <c r="G253" s="215">
        <f t="shared" si="115"/>
        <v>0</v>
      </c>
      <c r="H253" s="49">
        <f t="shared" ref="H253:H284" si="116">IF(G253&gt;0,G253/E253*100,0)</f>
        <v>0</v>
      </c>
      <c r="I253" s="49">
        <f t="shared" ref="I253:I284" si="117">IF(G253&gt;0,G253/F253*100,0)</f>
        <v>0</v>
      </c>
    </row>
    <row r="254" s="4" customFormat="1" spans="1:10">
      <c r="A254" s="216"/>
      <c r="B254" s="217">
        <v>343</v>
      </c>
      <c r="C254" s="143"/>
      <c r="D254" s="218" t="s">
        <v>163</v>
      </c>
      <c r="E254" s="171">
        <f t="shared" si="115"/>
        <v>0</v>
      </c>
      <c r="F254" s="133">
        <f t="shared" si="115"/>
        <v>0</v>
      </c>
      <c r="G254" s="133">
        <f t="shared" si="115"/>
        <v>0</v>
      </c>
      <c r="H254" s="49">
        <f t="shared" si="116"/>
        <v>0</v>
      </c>
      <c r="I254" s="49">
        <f t="shared" si="117"/>
        <v>0</v>
      </c>
      <c r="J254"/>
    </row>
    <row r="255" ht="15.75" spans="1:9">
      <c r="A255" s="242"/>
      <c r="B255" s="243"/>
      <c r="C255" s="244">
        <v>3431</v>
      </c>
      <c r="D255" s="245" t="s">
        <v>115</v>
      </c>
      <c r="E255" s="246">
        <v>0</v>
      </c>
      <c r="F255" s="246">
        <v>0</v>
      </c>
      <c r="G255" s="246">
        <v>0</v>
      </c>
      <c r="H255" s="247">
        <f t="shared" si="116"/>
        <v>0</v>
      </c>
      <c r="I255" s="251">
        <f t="shared" si="117"/>
        <v>0</v>
      </c>
    </row>
    <row r="256" s="10" customFormat="1" spans="1:9">
      <c r="A256" s="202" t="s">
        <v>164</v>
      </c>
      <c r="B256" s="203"/>
      <c r="C256" s="204"/>
      <c r="D256" s="366" t="s">
        <v>81</v>
      </c>
      <c r="E256" s="249">
        <f t="shared" ref="E256:G256" si="118">SUM(E257)</f>
        <v>54085.47</v>
      </c>
      <c r="F256" s="250">
        <f t="shared" si="118"/>
        <v>105560</v>
      </c>
      <c r="G256" s="250">
        <f t="shared" si="118"/>
        <v>50658.36</v>
      </c>
      <c r="H256" s="208">
        <f t="shared" si="116"/>
        <v>93.663529225132</v>
      </c>
      <c r="I256" s="208">
        <f t="shared" si="117"/>
        <v>47.9901098901099</v>
      </c>
    </row>
    <row r="257" spans="1:9">
      <c r="A257" s="194">
        <v>3</v>
      </c>
      <c r="B257" s="195"/>
      <c r="C257" s="195"/>
      <c r="D257" s="209" t="s">
        <v>75</v>
      </c>
      <c r="E257" s="170">
        <f>SUM(E258+E272+E356)</f>
        <v>54085.47</v>
      </c>
      <c r="F257" s="184">
        <f>SUM(F258+F272+F356)</f>
        <v>105560</v>
      </c>
      <c r="G257" s="184">
        <f>SUM(G258+G272+G356)</f>
        <v>50658.36</v>
      </c>
      <c r="H257" s="49">
        <f t="shared" si="116"/>
        <v>93.663529225132</v>
      </c>
      <c r="I257" s="49">
        <f t="shared" si="117"/>
        <v>47.9901098901099</v>
      </c>
    </row>
    <row r="258" s="7" customFormat="1" spans="1:9">
      <c r="A258" s="210">
        <v>31</v>
      </c>
      <c r="B258" s="211"/>
      <c r="C258" s="211"/>
      <c r="D258" s="252" t="s">
        <v>76</v>
      </c>
      <c r="E258" s="214">
        <f t="shared" ref="E258:F258" si="119">SUM(E259+E262+E269)</f>
        <v>12801.95</v>
      </c>
      <c r="F258" s="215">
        <f t="shared" si="119"/>
        <v>11500</v>
      </c>
      <c r="G258" s="215">
        <f t="shared" ref="G258" si="120">SUM(G259+G262+G269)</f>
        <v>6304.95</v>
      </c>
      <c r="H258" s="49">
        <f t="shared" si="116"/>
        <v>49.2499189576588</v>
      </c>
      <c r="I258" s="49">
        <f t="shared" si="117"/>
        <v>54.825652173913</v>
      </c>
    </row>
    <row r="259" s="4" customFormat="1" spans="1:9">
      <c r="A259" s="216"/>
      <c r="B259" s="217">
        <v>311</v>
      </c>
      <c r="C259" s="217"/>
      <c r="D259" s="253" t="s">
        <v>151</v>
      </c>
      <c r="E259" s="171">
        <f t="shared" ref="E259:G259" si="121">SUM(E260)</f>
        <v>0</v>
      </c>
      <c r="F259" s="133">
        <f t="shared" si="121"/>
        <v>0</v>
      </c>
      <c r="G259" s="133">
        <f t="shared" si="121"/>
        <v>0</v>
      </c>
      <c r="H259" s="49">
        <f t="shared" si="116"/>
        <v>0</v>
      </c>
      <c r="I259" s="49">
        <f t="shared" si="117"/>
        <v>0</v>
      </c>
    </row>
    <row r="260" spans="1:9">
      <c r="A260" s="219"/>
      <c r="B260" s="220">
        <v>3111</v>
      </c>
      <c r="C260" s="220"/>
      <c r="D260" s="254" t="s">
        <v>77</v>
      </c>
      <c r="E260" s="223">
        <f>SUM(E261)</f>
        <v>0</v>
      </c>
      <c r="F260" s="223">
        <f>SUM(F261)</f>
        <v>0</v>
      </c>
      <c r="G260" s="223">
        <f>SUM(G261)</f>
        <v>0</v>
      </c>
      <c r="H260" s="110">
        <f t="shared" si="116"/>
        <v>0</v>
      </c>
      <c r="I260" s="110">
        <f t="shared" si="117"/>
        <v>0</v>
      </c>
    </row>
    <row r="261" spans="1:9">
      <c r="A261" s="219"/>
      <c r="B261" s="224"/>
      <c r="C261" s="255">
        <v>31111</v>
      </c>
      <c r="D261" s="256" t="s">
        <v>153</v>
      </c>
      <c r="E261" s="227">
        <v>0</v>
      </c>
      <c r="F261" s="93">
        <v>0</v>
      </c>
      <c r="G261" s="93">
        <v>0</v>
      </c>
      <c r="H261" s="94">
        <f t="shared" si="116"/>
        <v>0</v>
      </c>
      <c r="I261" s="94">
        <f t="shared" si="117"/>
        <v>0</v>
      </c>
    </row>
    <row r="262" s="4" customFormat="1" spans="1:9">
      <c r="A262" s="216"/>
      <c r="B262" s="217">
        <v>312</v>
      </c>
      <c r="C262" s="217"/>
      <c r="D262" s="253" t="s">
        <v>154</v>
      </c>
      <c r="E262" s="171">
        <f t="shared" ref="E262:G262" si="122">SUM(E263)</f>
        <v>6440</v>
      </c>
      <c r="F262" s="133">
        <f t="shared" si="122"/>
        <v>10500</v>
      </c>
      <c r="G262" s="133">
        <f t="shared" si="122"/>
        <v>5000</v>
      </c>
      <c r="H262" s="49">
        <f t="shared" si="116"/>
        <v>77.639751552795</v>
      </c>
      <c r="I262" s="49">
        <f t="shared" si="117"/>
        <v>47.6190476190476</v>
      </c>
    </row>
    <row r="263" spans="1:9">
      <c r="A263" s="219"/>
      <c r="B263" s="220">
        <v>3121</v>
      </c>
      <c r="C263" s="221"/>
      <c r="D263" s="222" t="s">
        <v>78</v>
      </c>
      <c r="E263" s="223">
        <f>SUM(E264:E268)</f>
        <v>6440</v>
      </c>
      <c r="F263" s="223">
        <f>SUM(F264:F268)</f>
        <v>10500</v>
      </c>
      <c r="G263" s="223">
        <f>SUM(G264:G268)</f>
        <v>5000</v>
      </c>
      <c r="H263" s="110">
        <f t="shared" si="116"/>
        <v>77.639751552795</v>
      </c>
      <c r="I263" s="110">
        <f t="shared" si="117"/>
        <v>47.6190476190476</v>
      </c>
    </row>
    <row r="264" spans="1:9">
      <c r="A264" s="219"/>
      <c r="B264" s="224"/>
      <c r="C264" s="225">
        <v>31212</v>
      </c>
      <c r="D264" s="226" t="s">
        <v>165</v>
      </c>
      <c r="E264" s="227">
        <v>0</v>
      </c>
      <c r="F264" s="93">
        <v>4000</v>
      </c>
      <c r="G264" s="93">
        <v>0</v>
      </c>
      <c r="H264" s="94">
        <f t="shared" si="116"/>
        <v>0</v>
      </c>
      <c r="I264" s="94">
        <f t="shared" si="117"/>
        <v>0</v>
      </c>
    </row>
    <row r="265" spans="1:9">
      <c r="A265" s="219"/>
      <c r="B265" s="224"/>
      <c r="C265" s="225">
        <v>31213</v>
      </c>
      <c r="D265" s="226" t="s">
        <v>166</v>
      </c>
      <c r="E265" s="227">
        <v>0</v>
      </c>
      <c r="F265" s="93">
        <v>1500</v>
      </c>
      <c r="G265" s="93">
        <v>0</v>
      </c>
      <c r="H265" s="94">
        <f t="shared" si="116"/>
        <v>0</v>
      </c>
      <c r="I265" s="94">
        <f t="shared" si="117"/>
        <v>0</v>
      </c>
    </row>
    <row r="266" spans="1:9">
      <c r="A266" s="219"/>
      <c r="B266" s="224"/>
      <c r="C266" s="225">
        <v>31215</v>
      </c>
      <c r="D266" s="226" t="s">
        <v>157</v>
      </c>
      <c r="E266" s="227">
        <v>0</v>
      </c>
      <c r="F266" s="93">
        <v>0</v>
      </c>
      <c r="G266" s="93">
        <v>0</v>
      </c>
      <c r="H266" s="94">
        <f t="shared" si="116"/>
        <v>0</v>
      </c>
      <c r="I266" s="94">
        <f t="shared" si="117"/>
        <v>0</v>
      </c>
    </row>
    <row r="267" spans="1:9">
      <c r="A267" s="219"/>
      <c r="B267" s="224"/>
      <c r="C267" s="225">
        <v>31216</v>
      </c>
      <c r="D267" s="226" t="s">
        <v>158</v>
      </c>
      <c r="E267" s="227">
        <v>6440</v>
      </c>
      <c r="F267" s="93">
        <v>5000</v>
      </c>
      <c r="G267" s="93">
        <v>5000</v>
      </c>
      <c r="H267" s="94">
        <f t="shared" si="116"/>
        <v>77.639751552795</v>
      </c>
      <c r="I267" s="94">
        <f t="shared" si="117"/>
        <v>100</v>
      </c>
    </row>
    <row r="268" spans="1:9">
      <c r="A268" s="219"/>
      <c r="B268" s="224"/>
      <c r="C268" s="225">
        <v>31219</v>
      </c>
      <c r="D268" s="226" t="s">
        <v>159</v>
      </c>
      <c r="E268" s="227">
        <v>0</v>
      </c>
      <c r="F268" s="93">
        <v>0</v>
      </c>
      <c r="G268" s="93">
        <v>0</v>
      </c>
      <c r="H268" s="94">
        <f t="shared" si="116"/>
        <v>0</v>
      </c>
      <c r="I268" s="94">
        <f t="shared" si="117"/>
        <v>0</v>
      </c>
    </row>
    <row r="269" s="4" customFormat="1" spans="1:9">
      <c r="A269" s="216"/>
      <c r="B269" s="217">
        <v>313</v>
      </c>
      <c r="C269" s="217"/>
      <c r="D269" s="257" t="s">
        <v>160</v>
      </c>
      <c r="E269" s="171">
        <f t="shared" ref="E269:G269" si="123">SUM(E270)</f>
        <v>6361.95</v>
      </c>
      <c r="F269" s="133">
        <f t="shared" si="123"/>
        <v>1000</v>
      </c>
      <c r="G269" s="133">
        <f t="shared" si="123"/>
        <v>1304.95</v>
      </c>
      <c r="H269" s="49">
        <f t="shared" si="116"/>
        <v>20.5117927679406</v>
      </c>
      <c r="I269" s="49">
        <f t="shared" si="117"/>
        <v>130.495</v>
      </c>
    </row>
    <row r="270" spans="1:9">
      <c r="A270" s="219"/>
      <c r="B270" s="220">
        <v>3132</v>
      </c>
      <c r="C270" s="220"/>
      <c r="D270" s="258" t="s">
        <v>79</v>
      </c>
      <c r="E270" s="223">
        <f>SUM(E271)</f>
        <v>6361.95</v>
      </c>
      <c r="F270" s="223">
        <f>SUM(F271)</f>
        <v>1000</v>
      </c>
      <c r="G270" s="223">
        <f>SUM(G271)</f>
        <v>1304.95</v>
      </c>
      <c r="H270" s="110">
        <f t="shared" si="116"/>
        <v>20.5117927679406</v>
      </c>
      <c r="I270" s="110">
        <f t="shared" si="117"/>
        <v>130.495</v>
      </c>
    </row>
    <row r="271" spans="1:9">
      <c r="A271" s="219"/>
      <c r="B271" s="224"/>
      <c r="C271" s="255">
        <v>31321</v>
      </c>
      <c r="D271" s="259" t="s">
        <v>79</v>
      </c>
      <c r="E271" s="227">
        <v>6361.95</v>
      </c>
      <c r="F271" s="93">
        <v>1000</v>
      </c>
      <c r="G271" s="93">
        <v>1304.95</v>
      </c>
      <c r="H271" s="94">
        <f t="shared" si="116"/>
        <v>20.5117927679406</v>
      </c>
      <c r="I271" s="94">
        <f t="shared" si="117"/>
        <v>130.495</v>
      </c>
    </row>
    <row r="272" s="9" customFormat="1" spans="1:9">
      <c r="A272" s="210">
        <v>32</v>
      </c>
      <c r="B272" s="240"/>
      <c r="C272" s="240"/>
      <c r="D272" s="252" t="s">
        <v>84</v>
      </c>
      <c r="E272" s="214">
        <f>SUM(E273+E286+E306+E337+E340)</f>
        <v>40824.57</v>
      </c>
      <c r="F272" s="215">
        <f>SUM(F273+F286+F306+F337+F340)</f>
        <v>92910</v>
      </c>
      <c r="G272" s="215">
        <f>SUM(G273+G286+G306+G337+G340)</f>
        <v>43893.42</v>
      </c>
      <c r="H272" s="49">
        <f t="shared" si="116"/>
        <v>107.517164295913</v>
      </c>
      <c r="I272" s="49">
        <f t="shared" si="117"/>
        <v>47.2429447852761</v>
      </c>
    </row>
    <row r="273" s="4" customFormat="1" spans="1:9">
      <c r="A273" s="216"/>
      <c r="B273" s="217">
        <v>321</v>
      </c>
      <c r="C273" s="217"/>
      <c r="D273" s="253" t="s">
        <v>85</v>
      </c>
      <c r="E273" s="171">
        <f>SUM(E274+E278+E280+E283)</f>
        <v>6856.97</v>
      </c>
      <c r="F273" s="133">
        <f>SUM(F274+F278+F280+F283)</f>
        <v>16000</v>
      </c>
      <c r="G273" s="133">
        <f>SUM(G274+G278+G280+G283)</f>
        <v>6798.67</v>
      </c>
      <c r="H273" s="49">
        <f t="shared" si="116"/>
        <v>99.1497702337913</v>
      </c>
      <c r="I273" s="49">
        <f t="shared" si="117"/>
        <v>42.4916875</v>
      </c>
    </row>
    <row r="274" spans="1:9">
      <c r="A274" s="219"/>
      <c r="B274" s="220">
        <v>3211</v>
      </c>
      <c r="C274" s="220"/>
      <c r="D274" s="258" t="s">
        <v>86</v>
      </c>
      <c r="E274" s="223">
        <f>SUM(E275:E277)</f>
        <v>0</v>
      </c>
      <c r="F274" s="223">
        <f>SUM(F275:F277)</f>
        <v>300</v>
      </c>
      <c r="G274" s="223">
        <f>SUM(G275:G277)</f>
        <v>0</v>
      </c>
      <c r="H274" s="110">
        <f t="shared" si="116"/>
        <v>0</v>
      </c>
      <c r="I274" s="110">
        <f t="shared" si="117"/>
        <v>0</v>
      </c>
    </row>
    <row r="275" spans="1:9">
      <c r="A275" s="219"/>
      <c r="B275" s="224"/>
      <c r="C275" s="255">
        <v>32111</v>
      </c>
      <c r="D275" s="259" t="s">
        <v>167</v>
      </c>
      <c r="E275" s="227">
        <v>0</v>
      </c>
      <c r="F275" s="227">
        <v>0</v>
      </c>
      <c r="G275" s="227">
        <v>0</v>
      </c>
      <c r="H275" s="94">
        <f t="shared" si="116"/>
        <v>0</v>
      </c>
      <c r="I275" s="94">
        <f t="shared" si="117"/>
        <v>0</v>
      </c>
    </row>
    <row r="276" spans="1:9">
      <c r="A276" s="219"/>
      <c r="B276" s="224"/>
      <c r="C276" s="255">
        <v>32113</v>
      </c>
      <c r="D276" s="259" t="s">
        <v>168</v>
      </c>
      <c r="E276" s="227">
        <v>0</v>
      </c>
      <c r="F276" s="227">
        <v>150</v>
      </c>
      <c r="G276" s="227">
        <v>0</v>
      </c>
      <c r="H276" s="94">
        <f t="shared" si="116"/>
        <v>0</v>
      </c>
      <c r="I276" s="94">
        <f t="shared" si="117"/>
        <v>0</v>
      </c>
    </row>
    <row r="277" spans="1:9">
      <c r="A277" s="219"/>
      <c r="B277" s="224"/>
      <c r="C277" s="255">
        <v>31115</v>
      </c>
      <c r="D277" s="259" t="s">
        <v>169</v>
      </c>
      <c r="E277" s="227">
        <v>0</v>
      </c>
      <c r="F277" s="227">
        <v>150</v>
      </c>
      <c r="G277" s="227">
        <v>0</v>
      </c>
      <c r="H277" s="94">
        <f t="shared" si="116"/>
        <v>0</v>
      </c>
      <c r="I277" s="94">
        <f t="shared" si="117"/>
        <v>0</v>
      </c>
    </row>
    <row r="278" spans="1:9">
      <c r="A278" s="219"/>
      <c r="B278" s="220">
        <v>3212</v>
      </c>
      <c r="C278" s="220"/>
      <c r="D278" s="258" t="s">
        <v>87</v>
      </c>
      <c r="E278" s="223">
        <f>SUM(E279)</f>
        <v>5143.86</v>
      </c>
      <c r="F278" s="223">
        <f>SUM(F279)</f>
        <v>12000</v>
      </c>
      <c r="G278" s="223">
        <f>SUM(G279)</f>
        <v>4997.06</v>
      </c>
      <c r="H278" s="110">
        <f t="shared" si="116"/>
        <v>97.1461120637031</v>
      </c>
      <c r="I278" s="110">
        <f t="shared" si="117"/>
        <v>41.6421666666667</v>
      </c>
    </row>
    <row r="279" spans="1:9">
      <c r="A279" s="219"/>
      <c r="B279" s="224"/>
      <c r="C279" s="255">
        <v>32121</v>
      </c>
      <c r="D279" s="259" t="s">
        <v>170</v>
      </c>
      <c r="E279" s="227">
        <v>5143.86</v>
      </c>
      <c r="F279" s="227">
        <v>12000</v>
      </c>
      <c r="G279" s="227">
        <v>4997.06</v>
      </c>
      <c r="H279" s="94">
        <f t="shared" si="116"/>
        <v>97.1461120637031</v>
      </c>
      <c r="I279" s="94">
        <f t="shared" si="117"/>
        <v>41.6421666666667</v>
      </c>
    </row>
    <row r="280" spans="1:9">
      <c r="A280" s="219"/>
      <c r="B280" s="220">
        <v>3213</v>
      </c>
      <c r="C280" s="220"/>
      <c r="D280" s="258" t="s">
        <v>88</v>
      </c>
      <c r="E280" s="223">
        <f>SUM(E281:E282)</f>
        <v>1430.61</v>
      </c>
      <c r="F280" s="223">
        <f>SUM(F281:F282)</f>
        <v>2500</v>
      </c>
      <c r="G280" s="223">
        <f>SUM(G281:G282)</f>
        <v>967.99</v>
      </c>
      <c r="H280" s="110">
        <f t="shared" si="116"/>
        <v>67.6627452625104</v>
      </c>
      <c r="I280" s="110">
        <f t="shared" si="117"/>
        <v>38.7196</v>
      </c>
    </row>
    <row r="281" spans="1:9">
      <c r="A281" s="219"/>
      <c r="B281" s="224"/>
      <c r="C281" s="255">
        <v>32131</v>
      </c>
      <c r="D281" s="259" t="s">
        <v>171</v>
      </c>
      <c r="E281" s="227">
        <v>738</v>
      </c>
      <c r="F281" s="227">
        <v>1500</v>
      </c>
      <c r="G281" s="227">
        <v>914.24</v>
      </c>
      <c r="H281" s="94">
        <f t="shared" si="116"/>
        <v>123.880758807588</v>
      </c>
      <c r="I281" s="94">
        <f t="shared" si="117"/>
        <v>60.9493333333333</v>
      </c>
    </row>
    <row r="282" spans="1:9">
      <c r="A282" s="219"/>
      <c r="B282" s="224"/>
      <c r="C282" s="255">
        <v>32132</v>
      </c>
      <c r="D282" s="259" t="s">
        <v>172</v>
      </c>
      <c r="E282" s="227">
        <v>692.61</v>
      </c>
      <c r="F282" s="227">
        <v>1000</v>
      </c>
      <c r="G282" s="227">
        <v>53.75</v>
      </c>
      <c r="H282" s="94">
        <f t="shared" si="116"/>
        <v>7.76050013716233</v>
      </c>
      <c r="I282" s="94">
        <f t="shared" si="117"/>
        <v>5.375</v>
      </c>
    </row>
    <row r="283" spans="1:9">
      <c r="A283" s="219"/>
      <c r="B283" s="220">
        <v>3214</v>
      </c>
      <c r="C283" s="220"/>
      <c r="D283" s="258" t="s">
        <v>89</v>
      </c>
      <c r="E283" s="223">
        <f>SUM(E284:E285)</f>
        <v>282.5</v>
      </c>
      <c r="F283" s="223">
        <f>SUM(F284:F285)</f>
        <v>1200</v>
      </c>
      <c r="G283" s="223">
        <f>SUM(G284:G285)</f>
        <v>833.62</v>
      </c>
      <c r="H283" s="110">
        <f t="shared" si="116"/>
        <v>295.086725663717</v>
      </c>
      <c r="I283" s="110">
        <f t="shared" si="117"/>
        <v>69.4683333333333</v>
      </c>
    </row>
    <row r="284" spans="1:9">
      <c r="A284" s="219"/>
      <c r="B284" s="224"/>
      <c r="C284" s="255">
        <v>32141</v>
      </c>
      <c r="D284" s="259" t="s">
        <v>173</v>
      </c>
      <c r="E284" s="227">
        <v>282.5</v>
      </c>
      <c r="F284" s="93">
        <v>800</v>
      </c>
      <c r="G284" s="93">
        <v>833.62</v>
      </c>
      <c r="H284" s="94">
        <f t="shared" si="116"/>
        <v>295.086725663717</v>
      </c>
      <c r="I284" s="94">
        <f t="shared" si="117"/>
        <v>104.2025</v>
      </c>
    </row>
    <row r="285" spans="1:9">
      <c r="A285" s="219"/>
      <c r="B285" s="224"/>
      <c r="C285" s="255">
        <v>32149</v>
      </c>
      <c r="D285" s="259" t="s">
        <v>89</v>
      </c>
      <c r="E285" s="227">
        <v>0</v>
      </c>
      <c r="F285" s="93">
        <v>400</v>
      </c>
      <c r="G285" s="93">
        <v>0</v>
      </c>
      <c r="H285" s="94">
        <f t="shared" ref="H285:H316" si="124">IF(G285&gt;0,G285/E285*100,0)</f>
        <v>0</v>
      </c>
      <c r="I285" s="94">
        <f t="shared" ref="I285:I316" si="125">IF(G285&gt;0,G285/F285*100,0)</f>
        <v>0</v>
      </c>
    </row>
    <row r="286" s="4" customFormat="1" spans="1:9">
      <c r="A286" s="216"/>
      <c r="B286" s="217">
        <v>322</v>
      </c>
      <c r="C286" s="217"/>
      <c r="D286" s="253" t="s">
        <v>90</v>
      </c>
      <c r="E286" s="171">
        <f>SUM(E287+E293+E295+E299+E302+E304)</f>
        <v>23029.35</v>
      </c>
      <c r="F286" s="133">
        <f>SUM(F287+F293+F295+F299+F302+F304)</f>
        <v>49650</v>
      </c>
      <c r="G286" s="133">
        <f>SUM(G287+G293+G295+G299+G302+G304)</f>
        <v>21714.78</v>
      </c>
      <c r="H286" s="49">
        <f t="shared" si="124"/>
        <v>94.2917624683285</v>
      </c>
      <c r="I286" s="49">
        <f t="shared" si="125"/>
        <v>43.7357099697885</v>
      </c>
    </row>
    <row r="287" spans="1:9">
      <c r="A287" s="219"/>
      <c r="B287" s="220">
        <v>3221</v>
      </c>
      <c r="C287" s="220"/>
      <c r="D287" s="258" t="s">
        <v>91</v>
      </c>
      <c r="E287" s="223">
        <f>SUM(E288:E292)</f>
        <v>4057.91</v>
      </c>
      <c r="F287" s="223">
        <f>SUM(F288:F292)</f>
        <v>10000</v>
      </c>
      <c r="G287" s="223">
        <f>SUM(G288:G292)</f>
        <v>3666.93</v>
      </c>
      <c r="H287" s="110">
        <f t="shared" si="124"/>
        <v>90.3649908450409</v>
      </c>
      <c r="I287" s="110">
        <f t="shared" si="125"/>
        <v>36.6693</v>
      </c>
    </row>
    <row r="288" spans="1:9">
      <c r="A288" s="219"/>
      <c r="B288" s="224"/>
      <c r="C288" s="255">
        <v>32211</v>
      </c>
      <c r="D288" s="259" t="s">
        <v>174</v>
      </c>
      <c r="E288" s="227">
        <v>485.91</v>
      </c>
      <c r="F288" s="227">
        <v>2000</v>
      </c>
      <c r="G288" s="227">
        <v>427.1</v>
      </c>
      <c r="H288" s="94">
        <f t="shared" si="124"/>
        <v>87.8969356465189</v>
      </c>
      <c r="I288" s="94">
        <f t="shared" si="125"/>
        <v>21.355</v>
      </c>
    </row>
    <row r="289" spans="1:9">
      <c r="A289" s="219"/>
      <c r="B289" s="224"/>
      <c r="C289" s="255">
        <v>32212</v>
      </c>
      <c r="D289" s="259" t="s">
        <v>175</v>
      </c>
      <c r="E289" s="227">
        <v>125.1</v>
      </c>
      <c r="F289" s="227">
        <v>500</v>
      </c>
      <c r="G289" s="227">
        <v>123.19</v>
      </c>
      <c r="H289" s="94">
        <f t="shared" si="124"/>
        <v>98.4732214228617</v>
      </c>
      <c r="I289" s="94">
        <f t="shared" si="125"/>
        <v>24.638</v>
      </c>
    </row>
    <row r="290" spans="1:9">
      <c r="A290" s="219"/>
      <c r="B290" s="224"/>
      <c r="C290" s="255">
        <v>32214</v>
      </c>
      <c r="D290" s="259" t="s">
        <v>176</v>
      </c>
      <c r="E290" s="227">
        <v>1604.68</v>
      </c>
      <c r="F290" s="227">
        <v>2500</v>
      </c>
      <c r="G290" s="227">
        <v>1388.59</v>
      </c>
      <c r="H290" s="94">
        <f t="shared" si="124"/>
        <v>86.5337637410574</v>
      </c>
      <c r="I290" s="94">
        <f t="shared" si="125"/>
        <v>55.5436</v>
      </c>
    </row>
    <row r="291" spans="1:9">
      <c r="A291" s="219"/>
      <c r="B291" s="224"/>
      <c r="C291" s="255">
        <v>32216</v>
      </c>
      <c r="D291" s="259" t="s">
        <v>177</v>
      </c>
      <c r="E291" s="227">
        <v>43.76</v>
      </c>
      <c r="F291" s="227">
        <v>1000</v>
      </c>
      <c r="G291" s="227">
        <v>14.93</v>
      </c>
      <c r="H291" s="94">
        <f t="shared" si="124"/>
        <v>34.117915904936</v>
      </c>
      <c r="I291" s="94">
        <f t="shared" si="125"/>
        <v>1.493</v>
      </c>
    </row>
    <row r="292" spans="1:9">
      <c r="A292" s="219"/>
      <c r="B292" s="224"/>
      <c r="C292" s="255">
        <v>32219</v>
      </c>
      <c r="D292" s="259" t="s">
        <v>178</v>
      </c>
      <c r="E292" s="227">
        <v>1798.46</v>
      </c>
      <c r="F292" s="227">
        <v>4000</v>
      </c>
      <c r="G292" s="227">
        <v>1713.12</v>
      </c>
      <c r="H292" s="94">
        <f t="shared" si="124"/>
        <v>95.2548291315904</v>
      </c>
      <c r="I292" s="94">
        <f t="shared" si="125"/>
        <v>42.828</v>
      </c>
    </row>
    <row r="293" spans="1:9">
      <c r="A293" s="219"/>
      <c r="B293" s="220">
        <v>3222</v>
      </c>
      <c r="C293" s="220"/>
      <c r="D293" s="258" t="s">
        <v>92</v>
      </c>
      <c r="E293" s="223">
        <f>SUM(E294)</f>
        <v>11943.96</v>
      </c>
      <c r="F293" s="223">
        <f>SUM(F294)</f>
        <v>23000</v>
      </c>
      <c r="G293" s="223">
        <f>SUM(G294)</f>
        <v>12681.15</v>
      </c>
      <c r="H293" s="110">
        <f t="shared" si="124"/>
        <v>106.172073583636</v>
      </c>
      <c r="I293" s="110">
        <f t="shared" si="125"/>
        <v>55.1354347826087</v>
      </c>
    </row>
    <row r="294" spans="1:9">
      <c r="A294" s="219"/>
      <c r="B294" s="224"/>
      <c r="C294" s="255">
        <v>32224</v>
      </c>
      <c r="D294" s="259" t="s">
        <v>179</v>
      </c>
      <c r="E294" s="227">
        <v>11943.96</v>
      </c>
      <c r="F294" s="227">
        <v>23000</v>
      </c>
      <c r="G294" s="227">
        <v>12681.15</v>
      </c>
      <c r="H294" s="94">
        <f t="shared" si="124"/>
        <v>106.172073583636</v>
      </c>
      <c r="I294" s="94">
        <f t="shared" si="125"/>
        <v>55.1354347826087</v>
      </c>
    </row>
    <row r="295" spans="1:9">
      <c r="A295" s="219"/>
      <c r="B295" s="220">
        <v>3223</v>
      </c>
      <c r="C295" s="220"/>
      <c r="D295" s="258" t="s">
        <v>93</v>
      </c>
      <c r="E295" s="223">
        <f>SUM(E296:E298)</f>
        <v>3658.87</v>
      </c>
      <c r="F295" s="223">
        <f>SUM(F296:F298)</f>
        <v>8550</v>
      </c>
      <c r="G295" s="223">
        <f>SUM(G296:G298)</f>
        <v>4063.73</v>
      </c>
      <c r="H295" s="110">
        <f t="shared" si="124"/>
        <v>111.06516492797</v>
      </c>
      <c r="I295" s="110">
        <f t="shared" si="125"/>
        <v>47.5290058479532</v>
      </c>
    </row>
    <row r="296" spans="1:9">
      <c r="A296" s="219"/>
      <c r="B296" s="224"/>
      <c r="C296" s="255">
        <v>32231</v>
      </c>
      <c r="D296" s="259" t="s">
        <v>180</v>
      </c>
      <c r="E296" s="227">
        <v>2038.09</v>
      </c>
      <c r="F296" s="227">
        <v>4500</v>
      </c>
      <c r="G296" s="227">
        <v>2285.92</v>
      </c>
      <c r="H296" s="94">
        <f t="shared" si="124"/>
        <v>112.159914429687</v>
      </c>
      <c r="I296" s="94">
        <f t="shared" si="125"/>
        <v>50.7982222222222</v>
      </c>
    </row>
    <row r="297" spans="1:9">
      <c r="A297" s="219"/>
      <c r="B297" s="224"/>
      <c r="C297" s="255">
        <v>32233</v>
      </c>
      <c r="D297" s="259" t="s">
        <v>181</v>
      </c>
      <c r="E297" s="227">
        <v>1600.76</v>
      </c>
      <c r="F297" s="227">
        <v>4000</v>
      </c>
      <c r="G297" s="227">
        <v>1745.38</v>
      </c>
      <c r="H297" s="94">
        <f t="shared" si="124"/>
        <v>109.03445863215</v>
      </c>
      <c r="I297" s="94">
        <f t="shared" si="125"/>
        <v>43.6345</v>
      </c>
    </row>
    <row r="298" spans="1:9">
      <c r="A298" s="219"/>
      <c r="B298" s="224"/>
      <c r="C298" s="255">
        <v>32234</v>
      </c>
      <c r="D298" s="259" t="s">
        <v>182</v>
      </c>
      <c r="E298" s="227">
        <v>20.02</v>
      </c>
      <c r="F298" s="227">
        <v>50</v>
      </c>
      <c r="G298" s="227">
        <v>32.43</v>
      </c>
      <c r="H298" s="94">
        <f t="shared" si="124"/>
        <v>161.988011988012</v>
      </c>
      <c r="I298" s="94">
        <f t="shared" si="125"/>
        <v>64.86</v>
      </c>
    </row>
    <row r="299" spans="1:9">
      <c r="A299" s="219"/>
      <c r="B299" s="220">
        <v>3224</v>
      </c>
      <c r="C299" s="220"/>
      <c r="D299" s="258" t="s">
        <v>94</v>
      </c>
      <c r="E299" s="223">
        <f>SUM(E300:E301)</f>
        <v>435.79</v>
      </c>
      <c r="F299" s="223">
        <f>SUM(F300:F301)</f>
        <v>1400</v>
      </c>
      <c r="G299" s="223">
        <f>SUM(G300:G301)</f>
        <v>366.83</v>
      </c>
      <c r="H299" s="110">
        <f t="shared" si="124"/>
        <v>84.1758645219028</v>
      </c>
      <c r="I299" s="110">
        <f t="shared" si="125"/>
        <v>26.2021428571429</v>
      </c>
    </row>
    <row r="300" spans="1:9">
      <c r="A300" s="219"/>
      <c r="B300" s="224"/>
      <c r="C300" s="255">
        <v>32242</v>
      </c>
      <c r="D300" s="259" t="s">
        <v>183</v>
      </c>
      <c r="E300" s="227">
        <v>331.96</v>
      </c>
      <c r="F300" s="227">
        <v>400</v>
      </c>
      <c r="G300" s="227">
        <v>0</v>
      </c>
      <c r="H300" s="94">
        <f t="shared" si="124"/>
        <v>0</v>
      </c>
      <c r="I300" s="94">
        <f t="shared" si="125"/>
        <v>0</v>
      </c>
    </row>
    <row r="301" spans="1:9">
      <c r="A301" s="219"/>
      <c r="B301" s="224"/>
      <c r="C301" s="255">
        <v>32242</v>
      </c>
      <c r="D301" s="259" t="s">
        <v>184</v>
      </c>
      <c r="E301" s="227">
        <v>103.83</v>
      </c>
      <c r="F301" s="227">
        <v>1000</v>
      </c>
      <c r="G301" s="227">
        <v>366.83</v>
      </c>
      <c r="H301" s="94">
        <f t="shared" si="124"/>
        <v>353.298661273235</v>
      </c>
      <c r="I301" s="94">
        <f t="shared" si="125"/>
        <v>36.683</v>
      </c>
    </row>
    <row r="302" spans="1:9">
      <c r="A302" s="219"/>
      <c r="B302" s="220">
        <v>3225</v>
      </c>
      <c r="C302" s="220"/>
      <c r="D302" s="258" t="s">
        <v>95</v>
      </c>
      <c r="E302" s="223">
        <f>SUM(E303)</f>
        <v>1530.47</v>
      </c>
      <c r="F302" s="223">
        <f>SUM(F303)</f>
        <v>5000</v>
      </c>
      <c r="G302" s="223">
        <f>SUM(G303)</f>
        <v>787.34</v>
      </c>
      <c r="H302" s="110">
        <f t="shared" si="124"/>
        <v>51.4443275595079</v>
      </c>
      <c r="I302" s="110">
        <f t="shared" si="125"/>
        <v>15.7468</v>
      </c>
    </row>
    <row r="303" spans="1:9">
      <c r="A303" s="219"/>
      <c r="B303" s="224"/>
      <c r="C303" s="255">
        <v>32251</v>
      </c>
      <c r="D303" s="259" t="s">
        <v>185</v>
      </c>
      <c r="E303" s="227">
        <v>1530.47</v>
      </c>
      <c r="F303" s="227">
        <v>5000</v>
      </c>
      <c r="G303" s="227">
        <v>787.34</v>
      </c>
      <c r="H303" s="94">
        <f t="shared" si="124"/>
        <v>51.4443275595079</v>
      </c>
      <c r="I303" s="94">
        <f t="shared" si="125"/>
        <v>15.7468</v>
      </c>
    </row>
    <row r="304" spans="1:9">
      <c r="A304" s="219"/>
      <c r="B304" s="220">
        <v>3227</v>
      </c>
      <c r="C304" s="220"/>
      <c r="D304" s="258" t="s">
        <v>96</v>
      </c>
      <c r="E304" s="223">
        <f>SUM(E305)</f>
        <v>1402.35</v>
      </c>
      <c r="F304" s="223">
        <f>SUM(F305)</f>
        <v>1700</v>
      </c>
      <c r="G304" s="223">
        <f>SUM(G305)</f>
        <v>148.8</v>
      </c>
      <c r="H304" s="110">
        <f t="shared" si="124"/>
        <v>10.6107605091454</v>
      </c>
      <c r="I304" s="110">
        <f t="shared" si="125"/>
        <v>8.75294117647059</v>
      </c>
    </row>
    <row r="305" spans="1:9">
      <c r="A305" s="219"/>
      <c r="B305" s="224"/>
      <c r="C305" s="255">
        <v>32271</v>
      </c>
      <c r="D305" s="259" t="s">
        <v>96</v>
      </c>
      <c r="E305" s="227">
        <v>1402.35</v>
      </c>
      <c r="F305" s="93">
        <v>1700</v>
      </c>
      <c r="G305" s="93">
        <v>148.8</v>
      </c>
      <c r="H305" s="94">
        <f t="shared" si="124"/>
        <v>10.6107605091454</v>
      </c>
      <c r="I305" s="94">
        <f t="shared" si="125"/>
        <v>8.75294117647059</v>
      </c>
    </row>
    <row r="306" s="4" customFormat="1" spans="1:9">
      <c r="A306" s="216"/>
      <c r="B306" s="217">
        <v>323</v>
      </c>
      <c r="C306" s="217"/>
      <c r="D306" s="253" t="s">
        <v>97</v>
      </c>
      <c r="E306" s="171">
        <f>SUM(E307+E311+E315+E317+E322+E324+E327+E332+E334)</f>
        <v>9955.16</v>
      </c>
      <c r="F306" s="133">
        <f>SUM(F307+F311+F315+F317+F322+F324+F327+F332+F334)</f>
        <v>24000</v>
      </c>
      <c r="G306" s="133">
        <f>SUM(G307+G311+G315+G317+G322+G324+G327+G332+G334)</f>
        <v>12797.05</v>
      </c>
      <c r="H306" s="49">
        <f t="shared" si="124"/>
        <v>128.546904318966</v>
      </c>
      <c r="I306" s="49">
        <f t="shared" si="125"/>
        <v>53.3210416666667</v>
      </c>
    </row>
    <row r="307" spans="1:9">
      <c r="A307" s="219"/>
      <c r="B307" s="220">
        <v>3231</v>
      </c>
      <c r="C307" s="220"/>
      <c r="D307" s="258" t="s">
        <v>98</v>
      </c>
      <c r="E307" s="223">
        <f>SUM(E308:E310)</f>
        <v>834.49</v>
      </c>
      <c r="F307" s="223">
        <f>SUM(F308:F310)</f>
        <v>1500</v>
      </c>
      <c r="G307" s="223">
        <f>SUM(G308:G310)</f>
        <v>965.15</v>
      </c>
      <c r="H307" s="110">
        <f t="shared" si="124"/>
        <v>115.6574674352</v>
      </c>
      <c r="I307" s="110">
        <f t="shared" si="125"/>
        <v>64.3433333333333</v>
      </c>
    </row>
    <row r="308" spans="1:9">
      <c r="A308" s="219"/>
      <c r="B308" s="224"/>
      <c r="C308" s="255">
        <v>32311</v>
      </c>
      <c r="D308" s="259" t="s">
        <v>186</v>
      </c>
      <c r="E308" s="227">
        <v>351.46</v>
      </c>
      <c r="F308" s="227">
        <v>900</v>
      </c>
      <c r="G308" s="227">
        <v>400.43</v>
      </c>
      <c r="H308" s="94">
        <f t="shared" si="124"/>
        <v>113.933306777443</v>
      </c>
      <c r="I308" s="94">
        <f t="shared" si="125"/>
        <v>44.4922222222222</v>
      </c>
    </row>
    <row r="309" spans="1:9">
      <c r="A309" s="219"/>
      <c r="B309" s="224"/>
      <c r="C309" s="255">
        <v>32313</v>
      </c>
      <c r="D309" s="259" t="s">
        <v>187</v>
      </c>
      <c r="E309" s="227">
        <v>43.03</v>
      </c>
      <c r="F309" s="227">
        <v>100</v>
      </c>
      <c r="G309" s="227">
        <v>37.72</v>
      </c>
      <c r="H309" s="94">
        <f t="shared" si="124"/>
        <v>87.6597722519173</v>
      </c>
      <c r="I309" s="94">
        <f t="shared" si="125"/>
        <v>37.72</v>
      </c>
    </row>
    <row r="310" spans="1:9">
      <c r="A310" s="219"/>
      <c r="B310" s="224"/>
      <c r="C310" s="255">
        <v>32319</v>
      </c>
      <c r="D310" s="259" t="s">
        <v>188</v>
      </c>
      <c r="E310" s="227">
        <v>440</v>
      </c>
      <c r="F310" s="227">
        <v>500</v>
      </c>
      <c r="G310" s="227">
        <v>527</v>
      </c>
      <c r="H310" s="94">
        <f t="shared" si="124"/>
        <v>119.772727272727</v>
      </c>
      <c r="I310" s="94">
        <f t="shared" si="125"/>
        <v>105.4</v>
      </c>
    </row>
    <row r="311" spans="1:9">
      <c r="A311" s="219"/>
      <c r="B311" s="220">
        <v>3232</v>
      </c>
      <c r="C311" s="220"/>
      <c r="D311" s="258" t="s">
        <v>99</v>
      </c>
      <c r="E311" s="223">
        <f>SUM(E312:E314)</f>
        <v>909.39</v>
      </c>
      <c r="F311" s="223">
        <f>SUM(F312:F314)</f>
        <v>6000</v>
      </c>
      <c r="G311" s="223">
        <f>SUM(G312:G314)</f>
        <v>2618.71</v>
      </c>
      <c r="H311" s="110">
        <f t="shared" si="124"/>
        <v>287.963360054542</v>
      </c>
      <c r="I311" s="110">
        <f t="shared" si="125"/>
        <v>43.6451666666667</v>
      </c>
    </row>
    <row r="312" spans="1:9">
      <c r="A312" s="219"/>
      <c r="B312" s="224"/>
      <c r="C312" s="255">
        <v>32321</v>
      </c>
      <c r="D312" s="259" t="s">
        <v>189</v>
      </c>
      <c r="E312" s="227">
        <v>0</v>
      </c>
      <c r="F312" s="227">
        <v>1000</v>
      </c>
      <c r="G312" s="227">
        <v>0</v>
      </c>
      <c r="H312" s="94">
        <f t="shared" si="124"/>
        <v>0</v>
      </c>
      <c r="I312" s="94">
        <f t="shared" si="125"/>
        <v>0</v>
      </c>
    </row>
    <row r="313" spans="1:9">
      <c r="A313" s="219"/>
      <c r="B313" s="224"/>
      <c r="C313" s="255">
        <v>32322</v>
      </c>
      <c r="D313" s="259" t="s">
        <v>190</v>
      </c>
      <c r="E313" s="227">
        <v>321.93</v>
      </c>
      <c r="F313" s="227">
        <v>4000</v>
      </c>
      <c r="G313" s="227">
        <v>2031.25</v>
      </c>
      <c r="H313" s="94">
        <f t="shared" si="124"/>
        <v>630.960146615724</v>
      </c>
      <c r="I313" s="94">
        <f t="shared" si="125"/>
        <v>50.78125</v>
      </c>
    </row>
    <row r="314" spans="1:9">
      <c r="A314" s="219"/>
      <c r="B314" s="224"/>
      <c r="C314" s="255">
        <v>32329</v>
      </c>
      <c r="D314" s="259" t="s">
        <v>191</v>
      </c>
      <c r="E314" s="227">
        <v>587.46</v>
      </c>
      <c r="F314" s="227">
        <v>1000</v>
      </c>
      <c r="G314" s="227">
        <v>587.46</v>
      </c>
      <c r="H314" s="94">
        <f t="shared" si="124"/>
        <v>100</v>
      </c>
      <c r="I314" s="94">
        <f t="shared" si="125"/>
        <v>58.746</v>
      </c>
    </row>
    <row r="315" spans="1:9">
      <c r="A315" s="219"/>
      <c r="B315" s="220">
        <v>3233</v>
      </c>
      <c r="C315" s="220"/>
      <c r="D315" s="258" t="s">
        <v>100</v>
      </c>
      <c r="E315" s="223">
        <f>SUM(E316)</f>
        <v>670</v>
      </c>
      <c r="F315" s="223">
        <f>SUM(F316)</f>
        <v>0</v>
      </c>
      <c r="G315" s="223">
        <f>SUM(G316)</f>
        <v>0</v>
      </c>
      <c r="H315" s="110">
        <f t="shared" si="124"/>
        <v>0</v>
      </c>
      <c r="I315" s="110">
        <f t="shared" si="125"/>
        <v>0</v>
      </c>
    </row>
    <row r="316" spans="1:9">
      <c r="A316" s="219"/>
      <c r="B316" s="224"/>
      <c r="C316" s="255">
        <v>32339</v>
      </c>
      <c r="D316" s="259" t="s">
        <v>192</v>
      </c>
      <c r="E316" s="227">
        <v>670</v>
      </c>
      <c r="F316" s="227">
        <v>0</v>
      </c>
      <c r="G316" s="227">
        <v>0</v>
      </c>
      <c r="H316" s="94">
        <f t="shared" si="124"/>
        <v>0</v>
      </c>
      <c r="I316" s="94">
        <f t="shared" si="125"/>
        <v>0</v>
      </c>
    </row>
    <row r="317" spans="1:9">
      <c r="A317" s="219"/>
      <c r="B317" s="220">
        <v>3234</v>
      </c>
      <c r="C317" s="220"/>
      <c r="D317" s="258" t="s">
        <v>101</v>
      </c>
      <c r="E317" s="223">
        <f>SUM(E318:E321)</f>
        <v>1537.3</v>
      </c>
      <c r="F317" s="223">
        <f>SUM(F318:F321)</f>
        <v>3150</v>
      </c>
      <c r="G317" s="223">
        <f>SUM(G318:G321)</f>
        <v>1880.85</v>
      </c>
      <c r="H317" s="110">
        <f t="shared" ref="H317:H336" si="126">IF(G317&gt;0,G317/E317*100,0)</f>
        <v>122.347622454953</v>
      </c>
      <c r="I317" s="110">
        <f t="shared" ref="I317:I348" si="127">IF(G317&gt;0,G317/F317*100,0)</f>
        <v>59.7095238095238</v>
      </c>
    </row>
    <row r="318" spans="1:9">
      <c r="A318" s="219"/>
      <c r="B318" s="224"/>
      <c r="C318" s="255">
        <v>32341</v>
      </c>
      <c r="D318" s="259" t="s">
        <v>193</v>
      </c>
      <c r="E318" s="227">
        <v>817.91</v>
      </c>
      <c r="F318" s="227">
        <v>1300</v>
      </c>
      <c r="G318" s="227">
        <v>838.97</v>
      </c>
      <c r="H318" s="94">
        <f t="shared" si="126"/>
        <v>102.574855424191</v>
      </c>
      <c r="I318" s="94">
        <f t="shared" si="127"/>
        <v>64.5361538461538</v>
      </c>
    </row>
    <row r="319" spans="1:9">
      <c r="A319" s="219"/>
      <c r="B319" s="224"/>
      <c r="C319" s="255">
        <v>32342</v>
      </c>
      <c r="D319" s="259" t="s">
        <v>194</v>
      </c>
      <c r="E319" s="227">
        <v>599.98</v>
      </c>
      <c r="F319" s="227">
        <v>1400</v>
      </c>
      <c r="G319" s="227">
        <v>922.47</v>
      </c>
      <c r="H319" s="94">
        <f t="shared" si="126"/>
        <v>153.750125004167</v>
      </c>
      <c r="I319" s="94">
        <f t="shared" si="127"/>
        <v>65.8907142857143</v>
      </c>
    </row>
    <row r="320" spans="1:9">
      <c r="A320" s="219"/>
      <c r="B320" s="224"/>
      <c r="C320" s="255">
        <v>32343</v>
      </c>
      <c r="D320" s="259" t="s">
        <v>195</v>
      </c>
      <c r="E320" s="227">
        <v>66.36</v>
      </c>
      <c r="F320" s="227">
        <v>300</v>
      </c>
      <c r="G320" s="227">
        <v>66.36</v>
      </c>
      <c r="H320" s="94">
        <f t="shared" si="126"/>
        <v>100</v>
      </c>
      <c r="I320" s="94">
        <f t="shared" si="127"/>
        <v>22.12</v>
      </c>
    </row>
    <row r="321" spans="1:9">
      <c r="A321" s="219"/>
      <c r="B321" s="224"/>
      <c r="C321" s="255">
        <v>32344</v>
      </c>
      <c r="D321" s="259" t="s">
        <v>196</v>
      </c>
      <c r="E321" s="227">
        <v>53.05</v>
      </c>
      <c r="F321" s="227">
        <v>150</v>
      </c>
      <c r="G321" s="227">
        <v>53.05</v>
      </c>
      <c r="H321" s="94">
        <f t="shared" si="126"/>
        <v>100</v>
      </c>
      <c r="I321" s="94">
        <f t="shared" si="127"/>
        <v>35.3666666666667</v>
      </c>
    </row>
    <row r="322" spans="1:9">
      <c r="A322" s="219"/>
      <c r="B322" s="220">
        <v>3235</v>
      </c>
      <c r="C322" s="220"/>
      <c r="D322" s="258" t="s">
        <v>102</v>
      </c>
      <c r="E322" s="223">
        <f>SUM(E323)</f>
        <v>0</v>
      </c>
      <c r="F322" s="223">
        <f>SUM(F323)</f>
        <v>50</v>
      </c>
      <c r="G322" s="223">
        <f>SUM(G323)</f>
        <v>0</v>
      </c>
      <c r="H322" s="110">
        <f t="shared" si="126"/>
        <v>0</v>
      </c>
      <c r="I322" s="110">
        <f t="shared" si="127"/>
        <v>0</v>
      </c>
    </row>
    <row r="323" spans="1:9">
      <c r="A323" s="219"/>
      <c r="B323" s="224"/>
      <c r="C323" s="255">
        <v>32359</v>
      </c>
      <c r="D323" s="259" t="s">
        <v>197</v>
      </c>
      <c r="E323" s="227">
        <v>0</v>
      </c>
      <c r="F323" s="227">
        <v>50</v>
      </c>
      <c r="G323" s="227">
        <v>0</v>
      </c>
      <c r="H323" s="94">
        <f t="shared" si="126"/>
        <v>0</v>
      </c>
      <c r="I323" s="94">
        <f t="shared" si="127"/>
        <v>0</v>
      </c>
    </row>
    <row r="324" spans="1:9">
      <c r="A324" s="219"/>
      <c r="B324" s="220">
        <v>3236</v>
      </c>
      <c r="C324" s="220"/>
      <c r="D324" s="258" t="s">
        <v>103</v>
      </c>
      <c r="E324" s="223">
        <f>SUM(E325:E326)</f>
        <v>482.08</v>
      </c>
      <c r="F324" s="223">
        <f>SUM(F325:F326)</f>
        <v>1800</v>
      </c>
      <c r="G324" s="223">
        <f>SUM(G325:G326)</f>
        <v>588.82</v>
      </c>
      <c r="H324" s="110">
        <f t="shared" si="126"/>
        <v>122.141553269167</v>
      </c>
      <c r="I324" s="110">
        <f t="shared" si="127"/>
        <v>32.7122222222222</v>
      </c>
    </row>
    <row r="325" spans="1:9">
      <c r="A325" s="219"/>
      <c r="B325" s="224"/>
      <c r="C325" s="255">
        <v>32361</v>
      </c>
      <c r="D325" s="259" t="s">
        <v>198</v>
      </c>
      <c r="E325" s="227">
        <v>166.9</v>
      </c>
      <c r="F325" s="227">
        <v>1000</v>
      </c>
      <c r="G325" s="227">
        <v>124.1</v>
      </c>
      <c r="H325" s="94">
        <f t="shared" si="126"/>
        <v>74.3559017375674</v>
      </c>
      <c r="I325" s="94">
        <f t="shared" si="127"/>
        <v>12.41</v>
      </c>
    </row>
    <row r="326" spans="1:9">
      <c r="A326" s="219"/>
      <c r="B326" s="224"/>
      <c r="C326" s="255">
        <v>32369</v>
      </c>
      <c r="D326" s="259" t="s">
        <v>199</v>
      </c>
      <c r="E326" s="227">
        <v>315.18</v>
      </c>
      <c r="F326" s="227">
        <v>800</v>
      </c>
      <c r="G326" s="227">
        <v>464.72</v>
      </c>
      <c r="H326" s="94">
        <f t="shared" si="126"/>
        <v>147.445903927914</v>
      </c>
      <c r="I326" s="94">
        <f t="shared" si="127"/>
        <v>58.09</v>
      </c>
    </row>
    <row r="327" spans="1:9">
      <c r="A327" s="219"/>
      <c r="B327" s="220">
        <v>3237</v>
      </c>
      <c r="C327" s="220"/>
      <c r="D327" s="258" t="s">
        <v>104</v>
      </c>
      <c r="E327" s="223">
        <f>SUM(E328:E331)</f>
        <v>4067.65</v>
      </c>
      <c r="F327" s="223">
        <f>SUM(F328:F331)</f>
        <v>8900</v>
      </c>
      <c r="G327" s="223">
        <f>SUM(G328:G331)</f>
        <v>4500</v>
      </c>
      <c r="H327" s="110">
        <f t="shared" si="126"/>
        <v>110.628987253082</v>
      </c>
      <c r="I327" s="110">
        <f t="shared" si="127"/>
        <v>50.561797752809</v>
      </c>
    </row>
    <row r="328" spans="1:9">
      <c r="A328" s="219"/>
      <c r="B328" s="224"/>
      <c r="C328" s="255">
        <v>32372</v>
      </c>
      <c r="D328" s="259" t="s">
        <v>200</v>
      </c>
      <c r="E328" s="227">
        <v>154.38</v>
      </c>
      <c r="F328" s="227">
        <v>200</v>
      </c>
      <c r="G328" s="227">
        <v>0</v>
      </c>
      <c r="H328" s="94">
        <f t="shared" si="126"/>
        <v>0</v>
      </c>
      <c r="I328" s="94">
        <f t="shared" si="127"/>
        <v>0</v>
      </c>
    </row>
    <row r="329" spans="1:9">
      <c r="A329" s="219"/>
      <c r="B329" s="224"/>
      <c r="C329" s="255">
        <v>32373</v>
      </c>
      <c r="D329" s="259" t="s">
        <v>201</v>
      </c>
      <c r="E329" s="227">
        <v>0</v>
      </c>
      <c r="F329" s="227">
        <v>100</v>
      </c>
      <c r="G329" s="227">
        <v>0</v>
      </c>
      <c r="H329" s="94">
        <f t="shared" si="126"/>
        <v>0</v>
      </c>
      <c r="I329" s="94">
        <f t="shared" si="127"/>
        <v>0</v>
      </c>
    </row>
    <row r="330" spans="1:9">
      <c r="A330" s="219"/>
      <c r="B330" s="224"/>
      <c r="C330" s="255">
        <v>32377</v>
      </c>
      <c r="D330" s="259" t="s">
        <v>202</v>
      </c>
      <c r="E330" s="227">
        <v>13.27</v>
      </c>
      <c r="F330" s="227">
        <v>100</v>
      </c>
      <c r="G330" s="227">
        <v>0</v>
      </c>
      <c r="H330" s="94">
        <f t="shared" si="126"/>
        <v>0</v>
      </c>
      <c r="I330" s="94">
        <f t="shared" si="127"/>
        <v>0</v>
      </c>
    </row>
    <row r="331" spans="1:9">
      <c r="A331" s="219"/>
      <c r="B331" s="224"/>
      <c r="C331" s="255">
        <v>32379</v>
      </c>
      <c r="D331" s="259" t="s">
        <v>203</v>
      </c>
      <c r="E331" s="227">
        <v>3900</v>
      </c>
      <c r="F331" s="227">
        <v>8500</v>
      </c>
      <c r="G331" s="227">
        <v>4500</v>
      </c>
      <c r="H331" s="94">
        <f t="shared" si="126"/>
        <v>115.384615384615</v>
      </c>
      <c r="I331" s="94">
        <f t="shared" si="127"/>
        <v>52.9411764705882</v>
      </c>
    </row>
    <row r="332" spans="1:9">
      <c r="A332" s="219"/>
      <c r="B332" s="220">
        <v>3238</v>
      </c>
      <c r="C332" s="220"/>
      <c r="D332" s="258" t="s">
        <v>105</v>
      </c>
      <c r="E332" s="223">
        <f>SUM(E333)</f>
        <v>495</v>
      </c>
      <c r="F332" s="223">
        <f>SUM(F333)</f>
        <v>900</v>
      </c>
      <c r="G332" s="223">
        <f>SUM(G333)</f>
        <v>650</v>
      </c>
      <c r="H332" s="110">
        <f t="shared" si="126"/>
        <v>131.313131313131</v>
      </c>
      <c r="I332" s="110">
        <f t="shared" si="127"/>
        <v>72.2222222222222</v>
      </c>
    </row>
    <row r="333" spans="1:9">
      <c r="A333" s="219"/>
      <c r="B333" s="224"/>
      <c r="C333" s="255">
        <v>32389</v>
      </c>
      <c r="D333" s="259" t="s">
        <v>204</v>
      </c>
      <c r="E333" s="227">
        <v>495</v>
      </c>
      <c r="F333" s="227">
        <v>900</v>
      </c>
      <c r="G333" s="227">
        <v>650</v>
      </c>
      <c r="H333" s="94">
        <f t="shared" si="126"/>
        <v>131.313131313131</v>
      </c>
      <c r="I333" s="94">
        <f t="shared" si="127"/>
        <v>72.2222222222222</v>
      </c>
    </row>
    <row r="334" spans="1:9">
      <c r="A334" s="219"/>
      <c r="B334" s="220">
        <v>3239</v>
      </c>
      <c r="C334" s="220"/>
      <c r="D334" s="258" t="s">
        <v>106</v>
      </c>
      <c r="E334" s="223">
        <f>SUM(E335:E336)</f>
        <v>959.25</v>
      </c>
      <c r="F334" s="223">
        <f>SUM(F335:F336)</f>
        <v>1700</v>
      </c>
      <c r="G334" s="223">
        <f>SUM(G335:G336)</f>
        <v>1593.52</v>
      </c>
      <c r="H334" s="110">
        <f t="shared" si="126"/>
        <v>166.121449048736</v>
      </c>
      <c r="I334" s="110">
        <f t="shared" si="127"/>
        <v>93.7364705882353</v>
      </c>
    </row>
    <row r="335" spans="1:9">
      <c r="A335" s="219"/>
      <c r="B335" s="224"/>
      <c r="C335" s="255">
        <v>32391</v>
      </c>
      <c r="D335" s="259" t="s">
        <v>205</v>
      </c>
      <c r="E335" s="227">
        <v>78.8</v>
      </c>
      <c r="F335" s="93">
        <v>200</v>
      </c>
      <c r="G335" s="93">
        <v>400</v>
      </c>
      <c r="H335" s="94">
        <f t="shared" si="126"/>
        <v>507.61421319797</v>
      </c>
      <c r="I335" s="94">
        <f t="shared" si="127"/>
        <v>200</v>
      </c>
    </row>
    <row r="336" spans="1:9">
      <c r="A336" s="219"/>
      <c r="B336" s="224"/>
      <c r="C336" s="255">
        <v>32399</v>
      </c>
      <c r="D336" s="259" t="s">
        <v>206</v>
      </c>
      <c r="E336" s="227">
        <v>880.45</v>
      </c>
      <c r="F336" s="93">
        <v>1500</v>
      </c>
      <c r="G336" s="93">
        <v>1193.52</v>
      </c>
      <c r="H336" s="94">
        <f t="shared" si="126"/>
        <v>135.557953319325</v>
      </c>
      <c r="I336" s="94">
        <f t="shared" si="127"/>
        <v>79.568</v>
      </c>
    </row>
    <row r="337" s="4" customFormat="1" spans="1:9">
      <c r="A337" s="216"/>
      <c r="B337" s="217">
        <v>324</v>
      </c>
      <c r="C337" s="217"/>
      <c r="D337" s="253" t="s">
        <v>107</v>
      </c>
      <c r="E337" s="171">
        <f t="shared" ref="E337:G337" si="128">SUM(E338)</f>
        <v>0</v>
      </c>
      <c r="F337" s="133">
        <f t="shared" si="128"/>
        <v>200</v>
      </c>
      <c r="G337" s="133">
        <f t="shared" si="128"/>
        <v>981.83</v>
      </c>
      <c r="H337" s="49">
        <v>0</v>
      </c>
      <c r="I337" s="49">
        <f t="shared" si="127"/>
        <v>490.915</v>
      </c>
    </row>
    <row r="338" spans="1:9">
      <c r="A338" s="219"/>
      <c r="B338" s="220">
        <v>3241</v>
      </c>
      <c r="C338" s="220"/>
      <c r="D338" s="258" t="s">
        <v>107</v>
      </c>
      <c r="E338" s="223">
        <f>SUM(E339)</f>
        <v>0</v>
      </c>
      <c r="F338" s="223">
        <f>SUM(F339)</f>
        <v>200</v>
      </c>
      <c r="G338" s="223">
        <f>SUM(G339)</f>
        <v>981.83</v>
      </c>
      <c r="H338" s="110">
        <v>0</v>
      </c>
      <c r="I338" s="110">
        <f t="shared" si="127"/>
        <v>490.915</v>
      </c>
    </row>
    <row r="339" spans="1:9">
      <c r="A339" s="219"/>
      <c r="B339" s="224"/>
      <c r="C339" s="255">
        <v>32412</v>
      </c>
      <c r="D339" s="259" t="s">
        <v>207</v>
      </c>
      <c r="E339" s="227">
        <v>0</v>
      </c>
      <c r="F339" s="93">
        <v>200</v>
      </c>
      <c r="G339" s="93">
        <v>981.83</v>
      </c>
      <c r="H339" s="94">
        <v>0</v>
      </c>
      <c r="I339" s="94">
        <f t="shared" si="127"/>
        <v>490.915</v>
      </c>
    </row>
    <row r="340" s="4" customFormat="1" spans="1:9">
      <c r="A340" s="216"/>
      <c r="B340" s="217">
        <v>329</v>
      </c>
      <c r="C340" s="217"/>
      <c r="D340" s="253" t="s">
        <v>108</v>
      </c>
      <c r="E340" s="171">
        <f>SUM(E341+E343+E346+E348+E350+E353)</f>
        <v>983.09</v>
      </c>
      <c r="F340" s="171">
        <f>SUM(F341+F343+F346+F348+F350+F353)</f>
        <v>3060</v>
      </c>
      <c r="G340" s="171">
        <f>SUM(G341+G343+G346+G348+G350+G353)</f>
        <v>1601.09</v>
      </c>
      <c r="H340" s="49">
        <f t="shared" ref="H340:H345" si="129">IF(G340&gt;0,G340/E340*100,0)</f>
        <v>162.863013559288</v>
      </c>
      <c r="I340" s="49">
        <f t="shared" si="127"/>
        <v>52.3232026143791</v>
      </c>
    </row>
    <row r="341" spans="1:9">
      <c r="A341" s="219"/>
      <c r="B341" s="220">
        <v>3291</v>
      </c>
      <c r="C341" s="220"/>
      <c r="D341" s="258" t="s">
        <v>109</v>
      </c>
      <c r="E341" s="223">
        <f>SUM(E342)</f>
        <v>52.25</v>
      </c>
      <c r="F341" s="223">
        <f>SUM(F342)</f>
        <v>1000</v>
      </c>
      <c r="G341" s="223">
        <f>SUM(G342)</f>
        <v>680.86</v>
      </c>
      <c r="H341" s="110">
        <f t="shared" si="129"/>
        <v>1303.08133971292</v>
      </c>
      <c r="I341" s="110">
        <f t="shared" si="127"/>
        <v>68.086</v>
      </c>
    </row>
    <row r="342" spans="1:9">
      <c r="A342" s="219"/>
      <c r="B342" s="224"/>
      <c r="C342" s="255">
        <v>32911</v>
      </c>
      <c r="D342" s="259" t="s">
        <v>109</v>
      </c>
      <c r="E342" s="227">
        <v>52.25</v>
      </c>
      <c r="F342" s="227">
        <v>1000</v>
      </c>
      <c r="G342" s="227">
        <v>680.86</v>
      </c>
      <c r="H342" s="94">
        <f t="shared" si="129"/>
        <v>1303.08133971292</v>
      </c>
      <c r="I342" s="94">
        <f t="shared" si="127"/>
        <v>68.086</v>
      </c>
    </row>
    <row r="343" spans="1:9">
      <c r="A343" s="219"/>
      <c r="B343" s="220">
        <v>3292</v>
      </c>
      <c r="C343" s="220"/>
      <c r="D343" s="258" t="s">
        <v>110</v>
      </c>
      <c r="E343" s="223">
        <f>SUM(E344:E345)</f>
        <v>710.98</v>
      </c>
      <c r="F343" s="223">
        <f>SUM(F344:F345)</f>
        <v>1400</v>
      </c>
      <c r="G343" s="223">
        <f>SUM(G344:G345)</f>
        <v>650.07</v>
      </c>
      <c r="H343" s="110">
        <f t="shared" si="129"/>
        <v>91.4329517004698</v>
      </c>
      <c r="I343" s="110">
        <f t="shared" si="127"/>
        <v>46.4335714285714</v>
      </c>
    </row>
    <row r="344" spans="1:9">
      <c r="A344" s="219"/>
      <c r="B344" s="224"/>
      <c r="C344" s="255">
        <v>32922</v>
      </c>
      <c r="D344" s="259" t="s">
        <v>208</v>
      </c>
      <c r="E344" s="227">
        <v>635.52</v>
      </c>
      <c r="F344" s="227">
        <v>1300</v>
      </c>
      <c r="G344" s="227">
        <v>470.06</v>
      </c>
      <c r="H344" s="94">
        <f t="shared" si="129"/>
        <v>73.9646273917422</v>
      </c>
      <c r="I344" s="94">
        <f t="shared" si="127"/>
        <v>36.1584615384615</v>
      </c>
    </row>
    <row r="345" spans="1:9">
      <c r="A345" s="219"/>
      <c r="B345" s="224"/>
      <c r="C345" s="255">
        <v>32923</v>
      </c>
      <c r="D345" s="259" t="s">
        <v>209</v>
      </c>
      <c r="E345" s="227">
        <v>75.46</v>
      </c>
      <c r="F345" s="227">
        <v>100</v>
      </c>
      <c r="G345" s="227">
        <v>180.01</v>
      </c>
      <c r="H345" s="94">
        <f t="shared" si="129"/>
        <v>238.550225284919</v>
      </c>
      <c r="I345" s="94">
        <f t="shared" si="127"/>
        <v>180.01</v>
      </c>
    </row>
    <row r="346" spans="1:9">
      <c r="A346" s="219"/>
      <c r="B346" s="220">
        <v>3293</v>
      </c>
      <c r="C346" s="220"/>
      <c r="D346" s="258" t="s">
        <v>111</v>
      </c>
      <c r="E346" s="223">
        <f>SUM(E347)</f>
        <v>0</v>
      </c>
      <c r="F346" s="223">
        <f>SUM(F347)</f>
        <v>250</v>
      </c>
      <c r="G346" s="223">
        <f>SUM(G347)</f>
        <v>44.16</v>
      </c>
      <c r="H346" s="110">
        <v>0</v>
      </c>
      <c r="I346" s="110">
        <f t="shared" si="127"/>
        <v>17.664</v>
      </c>
    </row>
    <row r="347" spans="1:9">
      <c r="A347" s="219"/>
      <c r="B347" s="224"/>
      <c r="C347" s="255">
        <v>32931</v>
      </c>
      <c r="D347" s="259" t="s">
        <v>111</v>
      </c>
      <c r="E347" s="227">
        <v>0</v>
      </c>
      <c r="F347" s="227">
        <v>250</v>
      </c>
      <c r="G347" s="227">
        <v>44.16</v>
      </c>
      <c r="H347" s="94">
        <v>0</v>
      </c>
      <c r="I347" s="94">
        <f t="shared" si="127"/>
        <v>17.664</v>
      </c>
    </row>
    <row r="348" spans="1:9">
      <c r="A348" s="219"/>
      <c r="B348" s="220">
        <v>3294</v>
      </c>
      <c r="C348" s="220"/>
      <c r="D348" s="258" t="s">
        <v>112</v>
      </c>
      <c r="E348" s="223">
        <f>SUM(E349)</f>
        <v>0</v>
      </c>
      <c r="F348" s="223">
        <f>SUM(F349)</f>
        <v>0</v>
      </c>
      <c r="G348" s="223">
        <f>SUM(G349)</f>
        <v>0</v>
      </c>
      <c r="H348" s="110">
        <f>IF(G348&gt;0,G348/E348*100,0)</f>
        <v>0</v>
      </c>
      <c r="I348" s="110">
        <f t="shared" si="127"/>
        <v>0</v>
      </c>
    </row>
    <row r="349" spans="1:9">
      <c r="A349" s="219"/>
      <c r="B349" s="224"/>
      <c r="C349" s="255">
        <v>32941</v>
      </c>
      <c r="D349" s="259" t="s">
        <v>210</v>
      </c>
      <c r="E349" s="227">
        <v>0</v>
      </c>
      <c r="F349" s="227">
        <v>0</v>
      </c>
      <c r="G349" s="227">
        <v>0</v>
      </c>
      <c r="H349" s="94">
        <f>IF(G349&gt;0,G349/E349*100,0)</f>
        <v>0</v>
      </c>
      <c r="I349" s="94">
        <f t="shared" ref="I349:I380" si="130">IF(G349&gt;0,G349/F349*100,0)</f>
        <v>0</v>
      </c>
    </row>
    <row r="350" spans="1:9">
      <c r="A350" s="219"/>
      <c r="B350" s="220">
        <v>3295</v>
      </c>
      <c r="C350" s="220"/>
      <c r="D350" s="258" t="s">
        <v>113</v>
      </c>
      <c r="E350" s="223">
        <f>SUM(E351:E352)</f>
        <v>0</v>
      </c>
      <c r="F350" s="223">
        <f>SUM(F351:F352)</f>
        <v>110</v>
      </c>
      <c r="G350" s="223">
        <f>SUM(G351:G352)</f>
        <v>49</v>
      </c>
      <c r="H350" s="110">
        <v>0</v>
      </c>
      <c r="I350" s="110">
        <f t="shared" si="130"/>
        <v>44.5454545454545</v>
      </c>
    </row>
    <row r="351" spans="1:9">
      <c r="A351" s="219"/>
      <c r="B351" s="224"/>
      <c r="C351" s="255">
        <v>32951</v>
      </c>
      <c r="D351" s="259" t="s">
        <v>211</v>
      </c>
      <c r="E351" s="227">
        <v>0</v>
      </c>
      <c r="F351" s="93">
        <v>10</v>
      </c>
      <c r="G351" s="93">
        <v>49</v>
      </c>
      <c r="H351" s="94">
        <v>0</v>
      </c>
      <c r="I351" s="94">
        <f t="shared" si="130"/>
        <v>490</v>
      </c>
    </row>
    <row r="352" spans="1:9">
      <c r="A352" s="219"/>
      <c r="B352" s="224"/>
      <c r="C352" s="255">
        <v>32959</v>
      </c>
      <c r="D352" s="259" t="s">
        <v>212</v>
      </c>
      <c r="E352" s="227">
        <v>0</v>
      </c>
      <c r="F352" s="93">
        <v>100</v>
      </c>
      <c r="G352" s="93">
        <v>0</v>
      </c>
      <c r="H352" s="94">
        <f t="shared" ref="H352:H380" si="131">IF(G352&gt;0,G352/E352*100,0)</f>
        <v>0</v>
      </c>
      <c r="I352" s="94">
        <f t="shared" si="130"/>
        <v>0</v>
      </c>
    </row>
    <row r="353" spans="1:9">
      <c r="A353" s="219"/>
      <c r="B353" s="220">
        <v>3299</v>
      </c>
      <c r="C353" s="220"/>
      <c r="D353" s="258" t="s">
        <v>108</v>
      </c>
      <c r="E353" s="223">
        <f>SUM(E354:E355)</f>
        <v>219.86</v>
      </c>
      <c r="F353" s="223">
        <f>SUM(F354:F355)</f>
        <v>300</v>
      </c>
      <c r="G353" s="223">
        <f>SUM(G354:G355)</f>
        <v>177</v>
      </c>
      <c r="H353" s="110">
        <f t="shared" si="131"/>
        <v>80.5057764031656</v>
      </c>
      <c r="I353" s="110">
        <f t="shared" si="130"/>
        <v>59</v>
      </c>
    </row>
    <row r="354" spans="1:9">
      <c r="A354" s="219"/>
      <c r="B354" s="224"/>
      <c r="C354" s="255">
        <v>32991</v>
      </c>
      <c r="D354" s="259" t="s">
        <v>213</v>
      </c>
      <c r="E354" s="227">
        <v>219.86</v>
      </c>
      <c r="F354" s="93">
        <v>300</v>
      </c>
      <c r="G354" s="93">
        <v>177</v>
      </c>
      <c r="H354" s="94">
        <f t="shared" si="131"/>
        <v>80.5057764031656</v>
      </c>
      <c r="I354" s="94">
        <f t="shared" si="130"/>
        <v>59</v>
      </c>
    </row>
    <row r="355" spans="1:9">
      <c r="A355" s="219"/>
      <c r="B355" s="224"/>
      <c r="C355" s="255">
        <v>32999</v>
      </c>
      <c r="D355" s="259" t="s">
        <v>108</v>
      </c>
      <c r="E355" s="227">
        <v>0</v>
      </c>
      <c r="F355" s="93">
        <v>0</v>
      </c>
      <c r="G355" s="93">
        <v>0</v>
      </c>
      <c r="H355" s="94">
        <f t="shared" si="131"/>
        <v>0</v>
      </c>
      <c r="I355" s="94">
        <f t="shared" si="130"/>
        <v>0</v>
      </c>
    </row>
    <row r="356" s="9" customFormat="1" spans="1:9">
      <c r="A356" s="210">
        <v>34</v>
      </c>
      <c r="B356" s="240"/>
      <c r="C356" s="240"/>
      <c r="D356" s="213" t="s">
        <v>114</v>
      </c>
      <c r="E356" s="214">
        <f t="shared" ref="E356:G357" si="132">SUM(E357)</f>
        <v>458.95</v>
      </c>
      <c r="F356" s="215">
        <f t="shared" si="132"/>
        <v>1150</v>
      </c>
      <c r="G356" s="215">
        <f t="shared" si="132"/>
        <v>459.99</v>
      </c>
      <c r="H356" s="49">
        <f t="shared" si="131"/>
        <v>100.226604205251</v>
      </c>
      <c r="I356" s="49">
        <f t="shared" si="130"/>
        <v>39.9991304347826</v>
      </c>
    </row>
    <row r="357" s="4" customFormat="1" spans="1:9">
      <c r="A357" s="216"/>
      <c r="B357" s="217">
        <v>343</v>
      </c>
      <c r="C357" s="217"/>
      <c r="D357" s="253" t="s">
        <v>163</v>
      </c>
      <c r="E357" s="171">
        <f t="shared" si="132"/>
        <v>458.95</v>
      </c>
      <c r="F357" s="133">
        <f t="shared" si="132"/>
        <v>1150</v>
      </c>
      <c r="G357" s="133">
        <f t="shared" si="132"/>
        <v>459.99</v>
      </c>
      <c r="H357" s="49">
        <f t="shared" si="131"/>
        <v>100.226604205251</v>
      </c>
      <c r="I357" s="49">
        <f t="shared" si="130"/>
        <v>39.9991304347826</v>
      </c>
    </row>
    <row r="358" spans="1:9">
      <c r="A358" s="219"/>
      <c r="B358" s="220">
        <v>3431</v>
      </c>
      <c r="C358" s="220"/>
      <c r="D358" s="222" t="s">
        <v>115</v>
      </c>
      <c r="E358" s="223">
        <f>SUM(E359:E360)</f>
        <v>458.95</v>
      </c>
      <c r="F358" s="223">
        <f>SUM(F359:F360)</f>
        <v>1150</v>
      </c>
      <c r="G358" s="223">
        <f>SUM(G359:G360)</f>
        <v>459.99</v>
      </c>
      <c r="H358" s="110">
        <f t="shared" si="131"/>
        <v>100.226604205251</v>
      </c>
      <c r="I358" s="110">
        <f t="shared" si="130"/>
        <v>39.9991304347826</v>
      </c>
    </row>
    <row r="359" spans="1:9">
      <c r="A359" s="219"/>
      <c r="B359" s="224"/>
      <c r="C359" s="255">
        <v>34311</v>
      </c>
      <c r="D359" s="226" t="s">
        <v>214</v>
      </c>
      <c r="E359" s="227">
        <v>63.01</v>
      </c>
      <c r="F359" s="93">
        <v>150</v>
      </c>
      <c r="G359" s="93">
        <v>58.1</v>
      </c>
      <c r="H359" s="94">
        <f t="shared" si="131"/>
        <v>92.2075860974449</v>
      </c>
      <c r="I359" s="94">
        <f t="shared" si="130"/>
        <v>38.7333333333333</v>
      </c>
    </row>
    <row r="360" ht="15.75" spans="1:9">
      <c r="A360" s="260"/>
      <c r="B360" s="261"/>
      <c r="C360" s="262">
        <v>34312</v>
      </c>
      <c r="D360" s="263" t="s">
        <v>215</v>
      </c>
      <c r="E360" s="264">
        <v>395.94</v>
      </c>
      <c r="F360" s="265">
        <v>1000</v>
      </c>
      <c r="G360" s="265">
        <v>401.89</v>
      </c>
      <c r="H360" s="266">
        <f t="shared" si="131"/>
        <v>101.502752942365</v>
      </c>
      <c r="I360" s="276">
        <f t="shared" si="130"/>
        <v>40.189</v>
      </c>
    </row>
    <row r="361" s="8" customFormat="1" spans="1:9">
      <c r="A361" s="202" t="s">
        <v>216</v>
      </c>
      <c r="B361" s="203"/>
      <c r="C361" s="204"/>
      <c r="D361" s="367" t="s">
        <v>217</v>
      </c>
      <c r="E361" s="249">
        <f t="shared" ref="E361:G362" si="133">SUM(E362)</f>
        <v>52200</v>
      </c>
      <c r="F361" s="250">
        <f t="shared" si="133"/>
        <v>96500</v>
      </c>
      <c r="G361" s="250">
        <f t="shared" si="133"/>
        <v>45204.35</v>
      </c>
      <c r="H361" s="208">
        <f t="shared" si="131"/>
        <v>86.5983716475096</v>
      </c>
      <c r="I361" s="208">
        <f t="shared" si="130"/>
        <v>46.8438860103627</v>
      </c>
    </row>
    <row r="362" spans="1:9">
      <c r="A362" s="194">
        <v>3</v>
      </c>
      <c r="B362" s="195"/>
      <c r="C362" s="196"/>
      <c r="D362" s="209" t="s">
        <v>75</v>
      </c>
      <c r="E362" s="170">
        <f t="shared" si="133"/>
        <v>52200</v>
      </c>
      <c r="F362" s="184">
        <f t="shared" si="133"/>
        <v>96500</v>
      </c>
      <c r="G362" s="184">
        <f t="shared" si="133"/>
        <v>45204.35</v>
      </c>
      <c r="H362" s="49">
        <f t="shared" si="131"/>
        <v>86.5983716475096</v>
      </c>
      <c r="I362" s="49">
        <f t="shared" si="130"/>
        <v>46.8438860103627</v>
      </c>
    </row>
    <row r="363" s="7" customFormat="1" spans="1:9">
      <c r="A363" s="210">
        <v>31</v>
      </c>
      <c r="B363" s="211"/>
      <c r="C363" s="212"/>
      <c r="D363" s="213" t="s">
        <v>76</v>
      </c>
      <c r="E363" s="214">
        <f>SUM(E364+E367+E369)</f>
        <v>52200</v>
      </c>
      <c r="F363" s="215">
        <f>SUM(F364+F367+F369)</f>
        <v>96500</v>
      </c>
      <c r="G363" s="215">
        <f>SUM(G364+G367+G369)</f>
        <v>45204.35</v>
      </c>
      <c r="H363" s="49">
        <f t="shared" si="131"/>
        <v>86.5983716475096</v>
      </c>
      <c r="I363" s="49">
        <f t="shared" si="130"/>
        <v>46.8438860103627</v>
      </c>
    </row>
    <row r="364" s="4" customFormat="1" spans="1:9">
      <c r="A364" s="216"/>
      <c r="B364" s="217">
        <v>311</v>
      </c>
      <c r="C364" s="143"/>
      <c r="D364" s="218" t="s">
        <v>151</v>
      </c>
      <c r="E364" s="171">
        <f t="shared" ref="E364:G364" si="134">SUM(E365)</f>
        <v>46000</v>
      </c>
      <c r="F364" s="133">
        <f t="shared" si="134"/>
        <v>86500</v>
      </c>
      <c r="G364" s="133">
        <f t="shared" si="134"/>
        <v>40505.36</v>
      </c>
      <c r="H364" s="49">
        <f t="shared" si="131"/>
        <v>88.0551304347826</v>
      </c>
      <c r="I364" s="49">
        <f t="shared" si="130"/>
        <v>46.8270057803468</v>
      </c>
    </row>
    <row r="365" spans="1:9">
      <c r="A365" s="219"/>
      <c r="B365" s="220">
        <v>3111</v>
      </c>
      <c r="C365" s="221"/>
      <c r="D365" s="222" t="s">
        <v>77</v>
      </c>
      <c r="E365" s="223">
        <f>SUM(E366)</f>
        <v>46000</v>
      </c>
      <c r="F365" s="223">
        <f>SUM(F366)</f>
        <v>86500</v>
      </c>
      <c r="G365" s="223">
        <f>SUM(G366)</f>
        <v>40505.36</v>
      </c>
      <c r="H365" s="110">
        <f t="shared" si="131"/>
        <v>88.0551304347826</v>
      </c>
      <c r="I365" s="110">
        <f t="shared" si="130"/>
        <v>46.8270057803468</v>
      </c>
    </row>
    <row r="366" spans="1:9">
      <c r="A366" s="228"/>
      <c r="B366" s="229"/>
      <c r="C366" s="230">
        <v>31111</v>
      </c>
      <c r="D366" s="268" t="s">
        <v>153</v>
      </c>
      <c r="E366" s="231">
        <v>46000</v>
      </c>
      <c r="F366" s="94">
        <v>86500</v>
      </c>
      <c r="G366" s="94">
        <v>40505.36</v>
      </c>
      <c r="H366" s="94">
        <f t="shared" si="131"/>
        <v>88.0551304347826</v>
      </c>
      <c r="I366" s="94">
        <f t="shared" si="130"/>
        <v>46.8270057803468</v>
      </c>
    </row>
    <row r="367" s="4" customFormat="1" spans="1:9">
      <c r="A367" s="269"/>
      <c r="B367" s="270">
        <v>312</v>
      </c>
      <c r="C367" s="271"/>
      <c r="D367" s="272" t="s">
        <v>154</v>
      </c>
      <c r="E367" s="273">
        <f t="shared" ref="E367:G367" si="135">SUM(E368)</f>
        <v>0</v>
      </c>
      <c r="F367" s="49">
        <f t="shared" si="135"/>
        <v>0</v>
      </c>
      <c r="G367" s="49">
        <f t="shared" si="135"/>
        <v>0</v>
      </c>
      <c r="H367" s="49">
        <f t="shared" si="131"/>
        <v>0</v>
      </c>
      <c r="I367" s="49">
        <f t="shared" si="130"/>
        <v>0</v>
      </c>
    </row>
    <row r="368" spans="1:9">
      <c r="A368" s="219"/>
      <c r="B368" s="220">
        <v>3121</v>
      </c>
      <c r="C368" s="221"/>
      <c r="D368" s="222" t="s">
        <v>78</v>
      </c>
      <c r="E368" s="223">
        <v>0</v>
      </c>
      <c r="F368" s="223">
        <v>0</v>
      </c>
      <c r="G368" s="223">
        <v>0</v>
      </c>
      <c r="H368" s="110">
        <f t="shared" si="131"/>
        <v>0</v>
      </c>
      <c r="I368" s="110">
        <f t="shared" si="130"/>
        <v>0</v>
      </c>
    </row>
    <row r="369" s="4" customFormat="1" spans="1:9">
      <c r="A369" s="216"/>
      <c r="B369" s="217">
        <v>313</v>
      </c>
      <c r="C369" s="143"/>
      <c r="D369" s="218" t="s">
        <v>160</v>
      </c>
      <c r="E369" s="171">
        <f t="shared" ref="E369:G369" si="136">SUM(E370)</f>
        <v>6200</v>
      </c>
      <c r="F369" s="133">
        <f t="shared" si="136"/>
        <v>10000</v>
      </c>
      <c r="G369" s="133">
        <f t="shared" si="136"/>
        <v>4698.99</v>
      </c>
      <c r="H369" s="49">
        <f t="shared" si="131"/>
        <v>75.7901612903226</v>
      </c>
      <c r="I369" s="49">
        <f t="shared" si="130"/>
        <v>46.9899</v>
      </c>
    </row>
    <row r="370" spans="1:9">
      <c r="A370" s="219"/>
      <c r="B370" s="220">
        <v>3132</v>
      </c>
      <c r="C370" s="221"/>
      <c r="D370" s="222" t="s">
        <v>79</v>
      </c>
      <c r="E370" s="223">
        <f>SUM(E371)</f>
        <v>6200</v>
      </c>
      <c r="F370" s="223">
        <f>SUM(F371)</f>
        <v>10000</v>
      </c>
      <c r="G370" s="223">
        <f>SUM(G371)</f>
        <v>4698.99</v>
      </c>
      <c r="H370" s="110">
        <f t="shared" si="131"/>
        <v>75.7901612903226</v>
      </c>
      <c r="I370" s="110">
        <f t="shared" si="130"/>
        <v>46.9899</v>
      </c>
    </row>
    <row r="371" ht="15.75" spans="1:9">
      <c r="A371" s="242"/>
      <c r="B371" s="243"/>
      <c r="C371" s="274">
        <v>31321</v>
      </c>
      <c r="D371" s="275" t="s">
        <v>79</v>
      </c>
      <c r="E371" s="266">
        <v>6200</v>
      </c>
      <c r="F371" s="276">
        <v>10000</v>
      </c>
      <c r="G371" s="276">
        <v>4698.99</v>
      </c>
      <c r="H371" s="266">
        <f t="shared" si="131"/>
        <v>75.7901612903226</v>
      </c>
      <c r="I371" s="276">
        <f t="shared" si="130"/>
        <v>46.9899</v>
      </c>
    </row>
    <row r="372" s="8" customFormat="1" spans="1:9">
      <c r="A372" s="202" t="s">
        <v>218</v>
      </c>
      <c r="B372" s="203"/>
      <c r="C372" s="204"/>
      <c r="D372" s="367" t="s">
        <v>83</v>
      </c>
      <c r="E372" s="249">
        <f t="shared" ref="E372:G372" si="137">SUM(E373)</f>
        <v>0</v>
      </c>
      <c r="F372" s="250">
        <f t="shared" si="137"/>
        <v>1000</v>
      </c>
      <c r="G372" s="250">
        <f t="shared" si="137"/>
        <v>0</v>
      </c>
      <c r="H372" s="208">
        <f t="shared" si="131"/>
        <v>0</v>
      </c>
      <c r="I372" s="208">
        <f t="shared" si="130"/>
        <v>0</v>
      </c>
    </row>
    <row r="373" spans="1:9">
      <c r="A373" s="194">
        <v>3</v>
      </c>
      <c r="B373" s="195"/>
      <c r="C373" s="196"/>
      <c r="D373" s="209" t="s">
        <v>75</v>
      </c>
      <c r="E373" s="170">
        <f>SUM(E374+E377)</f>
        <v>0</v>
      </c>
      <c r="F373" s="184">
        <f>SUM(F374+F377)</f>
        <v>1000</v>
      </c>
      <c r="G373" s="184">
        <f>SUM(G374+G377)</f>
        <v>0</v>
      </c>
      <c r="H373" s="49">
        <f t="shared" si="131"/>
        <v>0</v>
      </c>
      <c r="I373" s="49">
        <f t="shared" si="130"/>
        <v>0</v>
      </c>
    </row>
    <row r="374" spans="1:9">
      <c r="A374" s="194">
        <v>31</v>
      </c>
      <c r="B374" s="211"/>
      <c r="C374" s="212"/>
      <c r="D374" s="213" t="s">
        <v>76</v>
      </c>
      <c r="E374" s="214">
        <f t="shared" ref="E374:G375" si="138">SUM(E375)</f>
        <v>0</v>
      </c>
      <c r="F374" s="215">
        <f t="shared" si="138"/>
        <v>0</v>
      </c>
      <c r="G374" s="215">
        <f t="shared" si="138"/>
        <v>0</v>
      </c>
      <c r="H374" s="49">
        <f t="shared" si="131"/>
        <v>0</v>
      </c>
      <c r="I374" s="49">
        <f t="shared" si="130"/>
        <v>0</v>
      </c>
    </row>
    <row r="375" spans="1:9">
      <c r="A375" s="194"/>
      <c r="B375" s="217">
        <v>313</v>
      </c>
      <c r="C375" s="143"/>
      <c r="D375" s="218" t="s">
        <v>160</v>
      </c>
      <c r="E375" s="171">
        <f t="shared" si="138"/>
        <v>0</v>
      </c>
      <c r="F375" s="133">
        <f t="shared" si="138"/>
        <v>0</v>
      </c>
      <c r="G375" s="133">
        <f t="shared" si="138"/>
        <v>0</v>
      </c>
      <c r="H375" s="49">
        <f t="shared" si="131"/>
        <v>0</v>
      </c>
      <c r="I375" s="49">
        <f t="shared" si="130"/>
        <v>0</v>
      </c>
    </row>
    <row r="376" spans="1:9">
      <c r="A376" s="194"/>
      <c r="B376" s="220">
        <v>3132</v>
      </c>
      <c r="C376" s="221"/>
      <c r="D376" s="222" t="s">
        <v>79</v>
      </c>
      <c r="E376" s="223">
        <v>0</v>
      </c>
      <c r="F376" s="223">
        <v>0</v>
      </c>
      <c r="G376" s="223">
        <v>0</v>
      </c>
      <c r="H376" s="110">
        <f t="shared" si="131"/>
        <v>0</v>
      </c>
      <c r="I376" s="110">
        <f t="shared" si="130"/>
        <v>0</v>
      </c>
    </row>
    <row r="377" s="7" customFormat="1" spans="1:9">
      <c r="A377" s="210">
        <v>32</v>
      </c>
      <c r="B377" s="277"/>
      <c r="C377" s="278"/>
      <c r="D377" s="235" t="s">
        <v>84</v>
      </c>
      <c r="E377" s="236">
        <f>SUM(E378)</f>
        <v>0</v>
      </c>
      <c r="F377" s="237">
        <f>SUM(F378)</f>
        <v>1000</v>
      </c>
      <c r="G377" s="237">
        <f>SUM(G378)</f>
        <v>0</v>
      </c>
      <c r="H377" s="49">
        <f t="shared" si="131"/>
        <v>0</v>
      </c>
      <c r="I377" s="49">
        <f t="shared" si="130"/>
        <v>0</v>
      </c>
    </row>
    <row r="378" s="4" customFormat="1" spans="1:9">
      <c r="A378" s="216"/>
      <c r="B378" s="217">
        <v>322</v>
      </c>
      <c r="C378" s="143"/>
      <c r="D378" s="253" t="s">
        <v>90</v>
      </c>
      <c r="E378" s="171">
        <f t="shared" ref="E378:G378" si="139">SUM(E380)</f>
        <v>0</v>
      </c>
      <c r="F378" s="133">
        <f t="shared" ref="F378" si="140">SUM(F380)</f>
        <v>1000</v>
      </c>
      <c r="G378" s="133">
        <f t="shared" si="139"/>
        <v>0</v>
      </c>
      <c r="H378" s="49">
        <f t="shared" si="131"/>
        <v>0</v>
      </c>
      <c r="I378" s="49">
        <f t="shared" si="130"/>
        <v>0</v>
      </c>
    </row>
    <row r="379" s="4" customFormat="1" spans="1:9">
      <c r="A379" s="279"/>
      <c r="B379" s="280">
        <v>3225</v>
      </c>
      <c r="C379" s="221"/>
      <c r="D379" s="258" t="s">
        <v>95</v>
      </c>
      <c r="E379" s="223">
        <f>SUM(E380)</f>
        <v>0</v>
      </c>
      <c r="F379" s="223">
        <f>SUM(F380)</f>
        <v>1000</v>
      </c>
      <c r="G379" s="223">
        <f>SUM(G380)</f>
        <v>0</v>
      </c>
      <c r="H379" s="110">
        <f t="shared" si="131"/>
        <v>0</v>
      </c>
      <c r="I379" s="110">
        <f t="shared" si="130"/>
        <v>0</v>
      </c>
    </row>
    <row r="380" ht="15.75" spans="1:9">
      <c r="A380" s="242"/>
      <c r="B380" s="243"/>
      <c r="C380" s="274">
        <v>32251</v>
      </c>
      <c r="D380" s="281" t="s">
        <v>185</v>
      </c>
      <c r="E380" s="266">
        <v>0</v>
      </c>
      <c r="F380" s="266">
        <v>1000</v>
      </c>
      <c r="G380" s="266">
        <v>0</v>
      </c>
      <c r="H380" s="94">
        <f t="shared" si="131"/>
        <v>0</v>
      </c>
      <c r="I380" s="94">
        <f t="shared" si="130"/>
        <v>0</v>
      </c>
    </row>
    <row r="381" s="11" customFormat="1" ht="15.75" spans="1:9">
      <c r="A381" s="282"/>
      <c r="B381" s="282"/>
      <c r="C381" s="282"/>
      <c r="D381" s="283"/>
      <c r="E381" s="284"/>
      <c r="F381" s="284"/>
      <c r="G381" s="284"/>
      <c r="H381" s="284"/>
      <c r="I381" s="284"/>
    </row>
    <row r="382" s="11" customFormat="1" ht="15.75" spans="1:9">
      <c r="A382" s="285" t="s">
        <v>219</v>
      </c>
      <c r="B382" s="286"/>
      <c r="C382" s="287"/>
      <c r="D382" s="288" t="s">
        <v>220</v>
      </c>
      <c r="E382" s="289">
        <f>SUM(E383)</f>
        <v>2150</v>
      </c>
      <c r="F382" s="289">
        <f>SUM(F383)</f>
        <v>4850</v>
      </c>
      <c r="G382" s="289">
        <f>SUM(G383)</f>
        <v>4382.86</v>
      </c>
      <c r="H382" s="290">
        <f t="shared" ref="H382:H400" si="141">IF(G382&gt;0,G382/E382*100,0)</f>
        <v>203.853953488372</v>
      </c>
      <c r="I382" s="293">
        <f t="shared" ref="I382:I400" si="142">IF(G382&gt;0,G382/F382*100,0)</f>
        <v>90.3682474226804</v>
      </c>
    </row>
    <row r="383" s="11" customFormat="1" customHeight="1" spans="1:9">
      <c r="A383" s="202" t="s">
        <v>221</v>
      </c>
      <c r="B383" s="203"/>
      <c r="C383" s="204"/>
      <c r="D383" s="291" t="s">
        <v>80</v>
      </c>
      <c r="E383" s="292">
        <f t="shared" ref="E383:G383" si="143">SUM(E384)</f>
        <v>2150</v>
      </c>
      <c r="F383" s="292">
        <f t="shared" si="143"/>
        <v>4850</v>
      </c>
      <c r="G383" s="292">
        <f t="shared" si="143"/>
        <v>4382.86</v>
      </c>
      <c r="H383" s="208">
        <f t="shared" si="141"/>
        <v>203.853953488372</v>
      </c>
      <c r="I383" s="208">
        <f t="shared" si="142"/>
        <v>90.3682474226804</v>
      </c>
    </row>
    <row r="384" s="11" customFormat="1" spans="1:9">
      <c r="A384" s="194">
        <v>3</v>
      </c>
      <c r="B384" s="195"/>
      <c r="C384" s="196"/>
      <c r="D384" s="209" t="s">
        <v>75</v>
      </c>
      <c r="E384" s="170">
        <f>SUM(E385+E394)</f>
        <v>2150</v>
      </c>
      <c r="F384" s="170">
        <f>SUM(F385+F394)</f>
        <v>4850</v>
      </c>
      <c r="G384" s="170">
        <f>SUM(G385+G394)</f>
        <v>4382.86</v>
      </c>
      <c r="H384" s="49">
        <f t="shared" si="141"/>
        <v>203.853953488372</v>
      </c>
      <c r="I384" s="49">
        <f t="shared" si="142"/>
        <v>90.3682474226804</v>
      </c>
    </row>
    <row r="385" s="11" customFormat="1" spans="1:9">
      <c r="A385" s="210">
        <v>31</v>
      </c>
      <c r="B385" s="211"/>
      <c r="C385" s="212"/>
      <c r="D385" s="213" t="s">
        <v>76</v>
      </c>
      <c r="E385" s="214">
        <f t="shared" ref="E385" si="144">SUM(E386+E389+E392)</f>
        <v>2150</v>
      </c>
      <c r="F385" s="214">
        <f t="shared" ref="F385" si="145">SUM(F386+F389+F392)</f>
        <v>4400</v>
      </c>
      <c r="G385" s="214">
        <f t="shared" ref="G385" si="146">SUM(G386+G389+G392)</f>
        <v>4096.52</v>
      </c>
      <c r="H385" s="49">
        <f t="shared" si="141"/>
        <v>190.535813953488</v>
      </c>
      <c r="I385" s="49">
        <f t="shared" si="142"/>
        <v>93.1027272727273</v>
      </c>
    </row>
    <row r="386" s="11" customFormat="1" spans="1:9">
      <c r="A386" s="216"/>
      <c r="B386" s="217">
        <v>311</v>
      </c>
      <c r="C386" s="143"/>
      <c r="D386" s="218" t="s">
        <v>151</v>
      </c>
      <c r="E386" s="171">
        <f t="shared" ref="E386:G386" si="147">SUM(E387)</f>
        <v>1750</v>
      </c>
      <c r="F386" s="171">
        <f t="shared" si="147"/>
        <v>3500</v>
      </c>
      <c r="G386" s="171">
        <f t="shared" si="147"/>
        <v>2602.24</v>
      </c>
      <c r="H386" s="49">
        <f t="shared" si="141"/>
        <v>148.699428571429</v>
      </c>
      <c r="I386" s="49">
        <f t="shared" si="142"/>
        <v>74.3497142857143</v>
      </c>
    </row>
    <row r="387" s="11" customFormat="1" spans="1:9">
      <c r="A387" s="219"/>
      <c r="B387" s="220">
        <v>3111</v>
      </c>
      <c r="C387" s="221"/>
      <c r="D387" s="222" t="s">
        <v>77</v>
      </c>
      <c r="E387" s="223">
        <f>SUM(E388)</f>
        <v>1750</v>
      </c>
      <c r="F387" s="223">
        <f>SUM(F388)</f>
        <v>3500</v>
      </c>
      <c r="G387" s="223">
        <f>SUM(G388)</f>
        <v>2602.24</v>
      </c>
      <c r="H387" s="110">
        <f t="shared" si="141"/>
        <v>148.699428571429</v>
      </c>
      <c r="I387" s="110">
        <f t="shared" si="142"/>
        <v>74.3497142857143</v>
      </c>
    </row>
    <row r="388" s="11" customFormat="1" spans="1:9">
      <c r="A388" s="219"/>
      <c r="B388" s="224"/>
      <c r="C388" s="225">
        <v>31111</v>
      </c>
      <c r="D388" s="226" t="s">
        <v>77</v>
      </c>
      <c r="E388" s="227">
        <v>1750</v>
      </c>
      <c r="F388" s="227">
        <v>3500</v>
      </c>
      <c r="G388" s="227">
        <v>2602.24</v>
      </c>
      <c r="H388" s="94">
        <f t="shared" si="141"/>
        <v>148.699428571429</v>
      </c>
      <c r="I388" s="94">
        <f t="shared" si="142"/>
        <v>74.3497142857143</v>
      </c>
    </row>
    <row r="389" s="11" customFormat="1" spans="1:9">
      <c r="A389" s="216"/>
      <c r="B389" s="217">
        <v>312</v>
      </c>
      <c r="C389" s="143"/>
      <c r="D389" s="218" t="s">
        <v>154</v>
      </c>
      <c r="E389" s="171">
        <f t="shared" ref="E389:G389" si="148">SUM(E390)</f>
        <v>150</v>
      </c>
      <c r="F389" s="171">
        <f t="shared" si="148"/>
        <v>300</v>
      </c>
      <c r="G389" s="171">
        <f t="shared" si="148"/>
        <v>350</v>
      </c>
      <c r="H389" s="49">
        <f t="shared" si="141"/>
        <v>233.333333333333</v>
      </c>
      <c r="I389" s="49">
        <f t="shared" si="142"/>
        <v>116.666666666667</v>
      </c>
    </row>
    <row r="390" s="11" customFormat="1" spans="1:9">
      <c r="A390" s="219"/>
      <c r="B390" s="220">
        <v>3121</v>
      </c>
      <c r="C390" s="221"/>
      <c r="D390" s="222" t="s">
        <v>78</v>
      </c>
      <c r="E390" s="223">
        <f>SUM(E391)</f>
        <v>150</v>
      </c>
      <c r="F390" s="223">
        <f>SUM(F391)</f>
        <v>300</v>
      </c>
      <c r="G390" s="223">
        <f>SUM(G391)</f>
        <v>350</v>
      </c>
      <c r="H390" s="110">
        <f t="shared" si="141"/>
        <v>233.333333333333</v>
      </c>
      <c r="I390" s="110">
        <f t="shared" si="142"/>
        <v>116.666666666667</v>
      </c>
    </row>
    <row r="391" s="11" customFormat="1" spans="1:9">
      <c r="A391" s="219"/>
      <c r="B391" s="224"/>
      <c r="C391" s="225">
        <v>31216</v>
      </c>
      <c r="D391" s="226" t="s">
        <v>158</v>
      </c>
      <c r="E391" s="227">
        <v>150</v>
      </c>
      <c r="F391" s="227">
        <v>300</v>
      </c>
      <c r="G391" s="227">
        <v>350</v>
      </c>
      <c r="H391" s="94">
        <f t="shared" si="141"/>
        <v>233.333333333333</v>
      </c>
      <c r="I391" s="94">
        <f t="shared" si="142"/>
        <v>116.666666666667</v>
      </c>
    </row>
    <row r="392" s="11" customFormat="1" spans="1:9">
      <c r="A392" s="216"/>
      <c r="B392" s="217">
        <v>313</v>
      </c>
      <c r="C392" s="143"/>
      <c r="D392" s="218" t="s">
        <v>160</v>
      </c>
      <c r="E392" s="171">
        <f t="shared" ref="E392:G392" si="149">SUM(E393)</f>
        <v>250</v>
      </c>
      <c r="F392" s="171">
        <f t="shared" si="149"/>
        <v>600</v>
      </c>
      <c r="G392" s="171">
        <f t="shared" si="149"/>
        <v>1144.28</v>
      </c>
      <c r="H392" s="49">
        <f t="shared" si="141"/>
        <v>457.712</v>
      </c>
      <c r="I392" s="49">
        <f t="shared" si="142"/>
        <v>190.713333333333</v>
      </c>
    </row>
    <row r="393" s="11" customFormat="1" spans="1:9">
      <c r="A393" s="219"/>
      <c r="B393" s="220">
        <v>3132</v>
      </c>
      <c r="C393" s="225">
        <v>31321</v>
      </c>
      <c r="D393" s="226" t="s">
        <v>79</v>
      </c>
      <c r="E393" s="227">
        <v>250</v>
      </c>
      <c r="F393" s="227">
        <v>600</v>
      </c>
      <c r="G393" s="227">
        <v>1144.28</v>
      </c>
      <c r="H393" s="94">
        <f t="shared" si="141"/>
        <v>457.712</v>
      </c>
      <c r="I393" s="94">
        <f t="shared" si="142"/>
        <v>190.713333333333</v>
      </c>
    </row>
    <row r="394" s="11" customFormat="1" spans="1:9">
      <c r="A394" s="210">
        <v>32</v>
      </c>
      <c r="B394" s="240"/>
      <c r="C394" s="241"/>
      <c r="D394" s="213" t="s">
        <v>84</v>
      </c>
      <c r="E394" s="214">
        <f>SUM(E395+E398)</f>
        <v>0</v>
      </c>
      <c r="F394" s="214">
        <f>SUM(F395+F398)</f>
        <v>450</v>
      </c>
      <c r="G394" s="214">
        <f>SUM(G395+G398)</f>
        <v>286.34</v>
      </c>
      <c r="H394" s="49">
        <v>0</v>
      </c>
      <c r="I394" s="49">
        <f t="shared" si="142"/>
        <v>63.6311111111111</v>
      </c>
    </row>
    <row r="395" s="11" customFormat="1" spans="1:9">
      <c r="A395" s="216"/>
      <c r="B395" s="217">
        <v>321</v>
      </c>
      <c r="C395" s="143"/>
      <c r="D395" s="218" t="s">
        <v>85</v>
      </c>
      <c r="E395" s="171">
        <f t="shared" ref="E395:G396" si="150">SUM(E396)</f>
        <v>0</v>
      </c>
      <c r="F395" s="171">
        <f t="shared" si="150"/>
        <v>200</v>
      </c>
      <c r="G395" s="171">
        <f t="shared" si="150"/>
        <v>286.34</v>
      </c>
      <c r="H395" s="49">
        <v>0</v>
      </c>
      <c r="I395" s="49">
        <f t="shared" si="142"/>
        <v>143.17</v>
      </c>
    </row>
    <row r="396" s="11" customFormat="1" spans="1:9">
      <c r="A396" s="219"/>
      <c r="B396" s="220">
        <v>3212</v>
      </c>
      <c r="C396" s="220"/>
      <c r="D396" s="258" t="s">
        <v>87</v>
      </c>
      <c r="E396" s="223">
        <f t="shared" si="150"/>
        <v>0</v>
      </c>
      <c r="F396" s="223">
        <f t="shared" si="150"/>
        <v>200</v>
      </c>
      <c r="G396" s="223">
        <f t="shared" si="150"/>
        <v>286.34</v>
      </c>
      <c r="H396" s="110">
        <v>0</v>
      </c>
      <c r="I396" s="110">
        <f t="shared" si="142"/>
        <v>143.17</v>
      </c>
    </row>
    <row r="397" s="11" customFormat="1" spans="1:9">
      <c r="A397" s="219"/>
      <c r="B397" s="224"/>
      <c r="C397" s="255">
        <v>32121</v>
      </c>
      <c r="D397" s="259" t="s">
        <v>170</v>
      </c>
      <c r="E397" s="227">
        <v>0</v>
      </c>
      <c r="F397" s="227">
        <v>200</v>
      </c>
      <c r="G397" s="227">
        <v>286.34</v>
      </c>
      <c r="H397" s="94">
        <v>0</v>
      </c>
      <c r="I397" s="94">
        <f t="shared" si="142"/>
        <v>143.17</v>
      </c>
    </row>
    <row r="398" s="11" customFormat="1" spans="1:9">
      <c r="A398" s="269"/>
      <c r="B398" s="270">
        <v>322</v>
      </c>
      <c r="C398" s="271"/>
      <c r="D398" s="294" t="s">
        <v>90</v>
      </c>
      <c r="E398" s="49">
        <f t="shared" ref="E398:G399" si="151">SUM(E399)</f>
        <v>0</v>
      </c>
      <c r="F398" s="49">
        <f t="shared" si="151"/>
        <v>250</v>
      </c>
      <c r="G398" s="49">
        <f t="shared" si="151"/>
        <v>0</v>
      </c>
      <c r="H398" s="49">
        <f t="shared" si="141"/>
        <v>0</v>
      </c>
      <c r="I398" s="49">
        <f t="shared" si="142"/>
        <v>0</v>
      </c>
    </row>
    <row r="399" s="11" customFormat="1" spans="1:9">
      <c r="A399" s="219"/>
      <c r="B399" s="220">
        <v>3221</v>
      </c>
      <c r="C399" s="221"/>
      <c r="D399" s="295" t="s">
        <v>91</v>
      </c>
      <c r="E399" s="223">
        <f t="shared" si="151"/>
        <v>0</v>
      </c>
      <c r="F399" s="223">
        <f t="shared" si="151"/>
        <v>250</v>
      </c>
      <c r="G399" s="223">
        <f t="shared" si="151"/>
        <v>0</v>
      </c>
      <c r="H399" s="110">
        <f t="shared" si="141"/>
        <v>0</v>
      </c>
      <c r="I399" s="110">
        <f t="shared" si="142"/>
        <v>0</v>
      </c>
    </row>
    <row r="400" s="11" customFormat="1" ht="15.75" spans="1:9">
      <c r="A400" s="242"/>
      <c r="B400" s="243"/>
      <c r="C400" s="255">
        <v>32219</v>
      </c>
      <c r="D400" s="259" t="s">
        <v>178</v>
      </c>
      <c r="E400" s="227">
        <v>0</v>
      </c>
      <c r="F400" s="227">
        <v>250</v>
      </c>
      <c r="G400" s="227">
        <v>0</v>
      </c>
      <c r="H400" s="94">
        <f t="shared" si="141"/>
        <v>0</v>
      </c>
      <c r="I400" s="94">
        <f t="shared" si="142"/>
        <v>0</v>
      </c>
    </row>
    <row r="401" s="11" customFormat="1" ht="15.75" spans="1:9">
      <c r="A401" s="296"/>
      <c r="B401" s="296"/>
      <c r="C401" s="296"/>
      <c r="D401" s="297"/>
      <c r="E401" s="298"/>
      <c r="F401" s="298"/>
      <c r="G401" s="298"/>
      <c r="H401" s="298"/>
      <c r="I401" s="298"/>
    </row>
    <row r="402" s="11" customFormat="1" ht="15.75" spans="1:9">
      <c r="A402" s="285" t="s">
        <v>222</v>
      </c>
      <c r="B402" s="286"/>
      <c r="C402" s="287"/>
      <c r="D402" s="299" t="s">
        <v>223</v>
      </c>
      <c r="E402" s="300">
        <f>SUM(E403)</f>
        <v>6650</v>
      </c>
      <c r="F402" s="300">
        <f>SUM(F403)</f>
        <v>18400</v>
      </c>
      <c r="G402" s="300">
        <f>SUM(G403)</f>
        <v>14238.14</v>
      </c>
      <c r="H402" s="290">
        <f t="shared" ref="H402:H413" si="152">IF(G402&gt;0,G402/E402*100,0)</f>
        <v>214.107368421053</v>
      </c>
      <c r="I402" s="293">
        <f t="shared" ref="I402:I417" si="153">IF(G402&gt;0,G402/F402*100,0)</f>
        <v>77.3811956521739</v>
      </c>
    </row>
    <row r="403" s="11" customFormat="1" customHeight="1" spans="1:9">
      <c r="A403" s="202" t="s">
        <v>221</v>
      </c>
      <c r="B403" s="203"/>
      <c r="C403" s="204"/>
      <c r="D403" s="291" t="s">
        <v>80</v>
      </c>
      <c r="E403" s="206">
        <f t="shared" ref="E403:G403" si="154">SUM(E404)</f>
        <v>6650</v>
      </c>
      <c r="F403" s="206">
        <f t="shared" si="154"/>
        <v>18400</v>
      </c>
      <c r="G403" s="206">
        <f t="shared" si="154"/>
        <v>14238.14</v>
      </c>
      <c r="H403" s="208">
        <f t="shared" si="152"/>
        <v>214.107368421053</v>
      </c>
      <c r="I403" s="208">
        <f t="shared" si="153"/>
        <v>77.3811956521739</v>
      </c>
    </row>
    <row r="404" s="11" customFormat="1" spans="1:9">
      <c r="A404" s="194">
        <v>3</v>
      </c>
      <c r="B404" s="195"/>
      <c r="C404" s="196"/>
      <c r="D404" s="209" t="s">
        <v>75</v>
      </c>
      <c r="E404" s="170">
        <f>SUM(E405+E414)</f>
        <v>6650</v>
      </c>
      <c r="F404" s="170">
        <f>SUM(F405+F414)</f>
        <v>18400</v>
      </c>
      <c r="G404" s="170">
        <f>SUM(G405+G414)</f>
        <v>14238.14</v>
      </c>
      <c r="H404" s="49">
        <f t="shared" si="152"/>
        <v>214.107368421053</v>
      </c>
      <c r="I404" s="49">
        <f t="shared" si="153"/>
        <v>77.3811956521739</v>
      </c>
    </row>
    <row r="405" s="11" customFormat="1" spans="1:9">
      <c r="A405" s="210">
        <v>31</v>
      </c>
      <c r="B405" s="211"/>
      <c r="C405" s="212"/>
      <c r="D405" s="213" t="s">
        <v>76</v>
      </c>
      <c r="E405" s="214">
        <f t="shared" ref="E405:F405" si="155">SUM(E406+E409+E412)</f>
        <v>6650</v>
      </c>
      <c r="F405" s="214">
        <f t="shared" si="155"/>
        <v>18100</v>
      </c>
      <c r="G405" s="214">
        <f t="shared" ref="G405" si="156">SUM(G406+G409+G412)</f>
        <v>13917.64</v>
      </c>
      <c r="H405" s="49">
        <f t="shared" si="152"/>
        <v>209.287819548872</v>
      </c>
      <c r="I405" s="49">
        <f t="shared" si="153"/>
        <v>76.8930386740331</v>
      </c>
    </row>
    <row r="406" s="11" customFormat="1" spans="1:9">
      <c r="A406" s="216"/>
      <c r="B406" s="217">
        <v>311</v>
      </c>
      <c r="C406" s="143"/>
      <c r="D406" s="218" t="s">
        <v>151</v>
      </c>
      <c r="E406" s="171">
        <f t="shared" ref="E406:G406" si="157">SUM(E407)</f>
        <v>5500</v>
      </c>
      <c r="F406" s="171">
        <f t="shared" si="157"/>
        <v>15000</v>
      </c>
      <c r="G406" s="171">
        <f t="shared" si="157"/>
        <v>12139.54</v>
      </c>
      <c r="H406" s="49">
        <f t="shared" si="152"/>
        <v>220.718909090909</v>
      </c>
      <c r="I406" s="49">
        <f t="shared" si="153"/>
        <v>80.9302666666667</v>
      </c>
    </row>
    <row r="407" s="11" customFormat="1" spans="1:9">
      <c r="A407" s="219"/>
      <c r="B407" s="220">
        <v>3111</v>
      </c>
      <c r="C407" s="221"/>
      <c r="D407" s="222" t="s">
        <v>77</v>
      </c>
      <c r="E407" s="223">
        <f>SUM(E408)</f>
        <v>5500</v>
      </c>
      <c r="F407" s="223">
        <f>SUM(F408)</f>
        <v>15000</v>
      </c>
      <c r="G407" s="223">
        <f>SUM(G408)</f>
        <v>12139.54</v>
      </c>
      <c r="H407" s="110">
        <f t="shared" si="152"/>
        <v>220.718909090909</v>
      </c>
      <c r="I407" s="110">
        <f t="shared" si="153"/>
        <v>80.9302666666667</v>
      </c>
    </row>
    <row r="408" s="11" customFormat="1" spans="1:9">
      <c r="A408" s="219"/>
      <c r="B408" s="224"/>
      <c r="C408" s="225">
        <v>31111</v>
      </c>
      <c r="D408" s="226" t="s">
        <v>77</v>
      </c>
      <c r="E408" s="227">
        <v>5500</v>
      </c>
      <c r="F408" s="227">
        <v>15000</v>
      </c>
      <c r="G408" s="227">
        <v>12139.54</v>
      </c>
      <c r="H408" s="94">
        <f t="shared" si="152"/>
        <v>220.718909090909</v>
      </c>
      <c r="I408" s="94">
        <f t="shared" si="153"/>
        <v>80.9302666666667</v>
      </c>
    </row>
    <row r="409" s="11" customFormat="1" spans="1:9">
      <c r="A409" s="216"/>
      <c r="B409" s="217">
        <v>312</v>
      </c>
      <c r="C409" s="143"/>
      <c r="D409" s="218" t="s">
        <v>154</v>
      </c>
      <c r="E409" s="171">
        <f t="shared" ref="E409:G409" si="158">SUM(E410)</f>
        <v>250</v>
      </c>
      <c r="F409" s="171">
        <f t="shared" si="158"/>
        <v>600</v>
      </c>
      <c r="G409" s="171">
        <f t="shared" si="158"/>
        <v>490</v>
      </c>
      <c r="H409" s="49">
        <f t="shared" si="152"/>
        <v>196</v>
      </c>
      <c r="I409" s="49">
        <f t="shared" si="153"/>
        <v>81.6666666666667</v>
      </c>
    </row>
    <row r="410" s="11" customFormat="1" spans="1:9">
      <c r="A410" s="219"/>
      <c r="B410" s="220">
        <v>3121</v>
      </c>
      <c r="C410" s="221"/>
      <c r="D410" s="222" t="s">
        <v>78</v>
      </c>
      <c r="E410" s="223">
        <f>SUM(E411)</f>
        <v>250</v>
      </c>
      <c r="F410" s="223">
        <f>SUM(F411)</f>
        <v>600</v>
      </c>
      <c r="G410" s="223">
        <f>SUM(G411)</f>
        <v>490</v>
      </c>
      <c r="H410" s="110">
        <f t="shared" si="152"/>
        <v>196</v>
      </c>
      <c r="I410" s="110">
        <f t="shared" si="153"/>
        <v>81.6666666666667</v>
      </c>
    </row>
    <row r="411" s="11" customFormat="1" spans="1:9">
      <c r="A411" s="219"/>
      <c r="B411" s="224"/>
      <c r="C411" s="225">
        <v>31216</v>
      </c>
      <c r="D411" s="226" t="s">
        <v>158</v>
      </c>
      <c r="E411" s="227">
        <v>250</v>
      </c>
      <c r="F411" s="227">
        <v>600</v>
      </c>
      <c r="G411" s="227">
        <v>490</v>
      </c>
      <c r="H411" s="94">
        <f t="shared" si="152"/>
        <v>196</v>
      </c>
      <c r="I411" s="94">
        <f t="shared" si="153"/>
        <v>81.6666666666667</v>
      </c>
    </row>
    <row r="412" s="11" customFormat="1" spans="1:9">
      <c r="A412" s="216"/>
      <c r="B412" s="217">
        <v>313</v>
      </c>
      <c r="C412" s="143"/>
      <c r="D412" s="218" t="s">
        <v>160</v>
      </c>
      <c r="E412" s="171">
        <f t="shared" ref="E412:G412" si="159">SUM(E413)</f>
        <v>900</v>
      </c>
      <c r="F412" s="171">
        <f t="shared" si="159"/>
        <v>2500</v>
      </c>
      <c r="G412" s="171">
        <f t="shared" si="159"/>
        <v>1288.1</v>
      </c>
      <c r="H412" s="49">
        <f t="shared" si="152"/>
        <v>143.122222222222</v>
      </c>
      <c r="I412" s="49">
        <f t="shared" si="153"/>
        <v>51.524</v>
      </c>
    </row>
    <row r="413" s="11" customFormat="1" spans="1:9">
      <c r="A413" s="219"/>
      <c r="B413" s="220">
        <v>3132</v>
      </c>
      <c r="C413" s="225">
        <v>31321</v>
      </c>
      <c r="D413" s="226" t="s">
        <v>79</v>
      </c>
      <c r="E413" s="227">
        <v>900</v>
      </c>
      <c r="F413" s="227">
        <v>2500</v>
      </c>
      <c r="G413" s="227">
        <v>1288.1</v>
      </c>
      <c r="H413" s="94">
        <f t="shared" si="152"/>
        <v>143.122222222222</v>
      </c>
      <c r="I413" s="94">
        <f t="shared" si="153"/>
        <v>51.524</v>
      </c>
    </row>
    <row r="414" s="11" customFormat="1" spans="1:9">
      <c r="A414" s="210">
        <v>32</v>
      </c>
      <c r="B414" s="240"/>
      <c r="C414" s="241"/>
      <c r="D414" s="213" t="s">
        <v>84</v>
      </c>
      <c r="E414" s="214">
        <f t="shared" ref="E414:G416" si="160">SUM(E415)</f>
        <v>0</v>
      </c>
      <c r="F414" s="214">
        <f t="shared" si="160"/>
        <v>300</v>
      </c>
      <c r="G414" s="214">
        <f t="shared" si="160"/>
        <v>320.5</v>
      </c>
      <c r="H414" s="49">
        <v>0</v>
      </c>
      <c r="I414" s="49">
        <f t="shared" si="153"/>
        <v>106.833333333333</v>
      </c>
    </row>
    <row r="415" s="11" customFormat="1" spans="1:9">
      <c r="A415" s="216"/>
      <c r="B415" s="217">
        <v>321</v>
      </c>
      <c r="C415" s="143"/>
      <c r="D415" s="218" t="s">
        <v>85</v>
      </c>
      <c r="E415" s="171">
        <f t="shared" si="160"/>
        <v>0</v>
      </c>
      <c r="F415" s="171">
        <f t="shared" si="160"/>
        <v>300</v>
      </c>
      <c r="G415" s="171">
        <f t="shared" si="160"/>
        <v>320.5</v>
      </c>
      <c r="H415" s="49">
        <v>0</v>
      </c>
      <c r="I415" s="49">
        <f t="shared" si="153"/>
        <v>106.833333333333</v>
      </c>
    </row>
    <row r="416" s="11" customFormat="1" spans="1:9">
      <c r="A416" s="219"/>
      <c r="B416" s="220">
        <v>3212</v>
      </c>
      <c r="C416" s="221"/>
      <c r="D416" s="222" t="s">
        <v>87</v>
      </c>
      <c r="E416" s="223">
        <f t="shared" si="160"/>
        <v>0</v>
      </c>
      <c r="F416" s="223">
        <f t="shared" si="160"/>
        <v>300</v>
      </c>
      <c r="G416" s="223">
        <f t="shared" si="160"/>
        <v>320.5</v>
      </c>
      <c r="H416" s="110">
        <v>0</v>
      </c>
      <c r="I416" s="110">
        <f t="shared" si="153"/>
        <v>106.833333333333</v>
      </c>
    </row>
    <row r="417" s="11" customFormat="1" ht="15.75" spans="1:9">
      <c r="A417" s="242"/>
      <c r="B417" s="243"/>
      <c r="C417" s="274">
        <v>3212</v>
      </c>
      <c r="D417" s="259" t="s">
        <v>170</v>
      </c>
      <c r="E417" s="266">
        <v>0</v>
      </c>
      <c r="F417" s="266">
        <v>300</v>
      </c>
      <c r="G417" s="266">
        <v>320.5</v>
      </c>
      <c r="H417" s="94">
        <v>0</v>
      </c>
      <c r="I417" s="94">
        <f t="shared" si="153"/>
        <v>106.833333333333</v>
      </c>
    </row>
    <row r="418" s="11" customFormat="1" ht="15.75" spans="1:9">
      <c r="A418" s="282"/>
      <c r="B418" s="282"/>
      <c r="C418" s="282"/>
      <c r="D418" s="301"/>
      <c r="E418" s="284"/>
      <c r="F418" s="284"/>
      <c r="G418" s="284"/>
      <c r="H418" s="284"/>
      <c r="I418" s="284"/>
    </row>
    <row r="419" s="11" customFormat="1" ht="15.75" spans="1:10">
      <c r="A419" s="286" t="s">
        <v>224</v>
      </c>
      <c r="B419" s="286"/>
      <c r="C419" s="286"/>
      <c r="D419" s="302" t="s">
        <v>225</v>
      </c>
      <c r="E419" s="303">
        <f>SUM(E421+E439+E457+E475)</f>
        <v>2056.38</v>
      </c>
      <c r="F419" s="303">
        <f>SUM(F421+F439+F457+F475)</f>
        <v>3000</v>
      </c>
      <c r="G419" s="303">
        <f>SUM(G421+G439+G457+G475)</f>
        <v>0</v>
      </c>
      <c r="H419" s="290">
        <f t="shared" ref="H419:H433" si="161">IF(G419&gt;0,G419/E419*100,0)</f>
        <v>0</v>
      </c>
      <c r="I419" s="293">
        <f t="shared" ref="I419:I433" si="162">IF(G419&gt;0,G419/F419*100,0)</f>
        <v>0</v>
      </c>
      <c r="J419" s="333"/>
    </row>
    <row r="420" s="8" customFormat="1" customHeight="1" spans="1:9">
      <c r="A420" s="202" t="s">
        <v>221</v>
      </c>
      <c r="B420" s="203"/>
      <c r="C420" s="204"/>
      <c r="D420" s="291" t="s">
        <v>80</v>
      </c>
      <c r="E420" s="206">
        <f t="shared" ref="E420:G420" si="163">SUM(E421)</f>
        <v>2056.38</v>
      </c>
      <c r="F420" s="207">
        <f t="shared" si="163"/>
        <v>3000</v>
      </c>
      <c r="G420" s="207">
        <f t="shared" si="163"/>
        <v>0</v>
      </c>
      <c r="H420" s="208">
        <f t="shared" si="161"/>
        <v>0</v>
      </c>
      <c r="I420" s="208">
        <f t="shared" si="162"/>
        <v>0</v>
      </c>
    </row>
    <row r="421" s="4" customFormat="1" spans="1:9">
      <c r="A421" s="194">
        <v>4</v>
      </c>
      <c r="B421" s="195"/>
      <c r="C421" s="196"/>
      <c r="D421" s="209" t="s">
        <v>116</v>
      </c>
      <c r="E421" s="170">
        <f t="shared" ref="E421:G422" si="164">SUM(E422)</f>
        <v>2056.38</v>
      </c>
      <c r="F421" s="170">
        <f t="shared" si="164"/>
        <v>3000</v>
      </c>
      <c r="G421" s="170">
        <f t="shared" si="164"/>
        <v>0</v>
      </c>
      <c r="H421" s="49">
        <f t="shared" si="161"/>
        <v>0</v>
      </c>
      <c r="I421" s="49">
        <f t="shared" si="162"/>
        <v>0</v>
      </c>
    </row>
    <row r="422" s="9" customFormat="1" spans="1:9">
      <c r="A422" s="210">
        <v>42</v>
      </c>
      <c r="B422" s="211"/>
      <c r="C422" s="212"/>
      <c r="D422" s="213" t="s">
        <v>117</v>
      </c>
      <c r="E422" s="214">
        <f t="shared" si="164"/>
        <v>2056.38</v>
      </c>
      <c r="F422" s="214">
        <f t="shared" si="164"/>
        <v>3000</v>
      </c>
      <c r="G422" s="214">
        <f t="shared" si="164"/>
        <v>0</v>
      </c>
      <c r="H422" s="49">
        <f t="shared" si="161"/>
        <v>0</v>
      </c>
      <c r="I422" s="49">
        <f t="shared" si="162"/>
        <v>0</v>
      </c>
    </row>
    <row r="423" s="12" customFormat="1" customHeight="1" spans="1:9">
      <c r="A423" s="304"/>
      <c r="B423" s="305">
        <v>422</v>
      </c>
      <c r="C423" s="306"/>
      <c r="D423" s="304" t="s">
        <v>118</v>
      </c>
      <c r="E423" s="307">
        <f>SUM(E424+E427+E430+E433+E436)</f>
        <v>2056.38</v>
      </c>
      <c r="F423" s="307">
        <f>SUM(F424+F427+F430+F433+F436)</f>
        <v>3000</v>
      </c>
      <c r="G423" s="307">
        <f>SUM(G424+G427+G430+G433+G436)</f>
        <v>0</v>
      </c>
      <c r="H423" s="49">
        <f t="shared" si="161"/>
        <v>0</v>
      </c>
      <c r="I423" s="49">
        <f t="shared" si="162"/>
        <v>0</v>
      </c>
    </row>
    <row r="424" s="13" customFormat="1" customHeight="1" spans="1:9">
      <c r="A424" s="308"/>
      <c r="B424" s="309">
        <v>4221</v>
      </c>
      <c r="C424" s="310"/>
      <c r="D424" s="311" t="s">
        <v>119</v>
      </c>
      <c r="E424" s="312">
        <f>SUM(E425:E426)</f>
        <v>2056.38</v>
      </c>
      <c r="F424" s="312">
        <f>SUM(F425:F426)</f>
        <v>2000</v>
      </c>
      <c r="G424" s="312">
        <f>SUM(G425:G426)</f>
        <v>0</v>
      </c>
      <c r="H424" s="110">
        <f t="shared" si="161"/>
        <v>0</v>
      </c>
      <c r="I424" s="110">
        <f t="shared" si="162"/>
        <v>0</v>
      </c>
    </row>
    <row r="425" s="13" customFormat="1" customHeight="1" spans="1:9">
      <c r="A425" s="308"/>
      <c r="B425" s="313"/>
      <c r="C425" s="314">
        <v>42211</v>
      </c>
      <c r="D425" s="315" t="s">
        <v>226</v>
      </c>
      <c r="E425" s="316">
        <v>0</v>
      </c>
      <c r="F425" s="316">
        <v>1000</v>
      </c>
      <c r="G425" s="316">
        <v>0</v>
      </c>
      <c r="H425" s="94">
        <f t="shared" si="161"/>
        <v>0</v>
      </c>
      <c r="I425" s="94">
        <f t="shared" si="162"/>
        <v>0</v>
      </c>
    </row>
    <row r="426" s="13" customFormat="1" customHeight="1" spans="1:9">
      <c r="A426" s="308"/>
      <c r="B426" s="313"/>
      <c r="C426" s="317">
        <v>42212</v>
      </c>
      <c r="D426" s="315" t="s">
        <v>227</v>
      </c>
      <c r="E426" s="316">
        <v>2056.38</v>
      </c>
      <c r="F426" s="316">
        <v>1000</v>
      </c>
      <c r="G426" s="316">
        <v>0</v>
      </c>
      <c r="H426" s="94">
        <f t="shared" si="161"/>
        <v>0</v>
      </c>
      <c r="I426" s="94">
        <f t="shared" si="162"/>
        <v>0</v>
      </c>
    </row>
    <row r="427" s="13" customFormat="1" customHeight="1" spans="1:9">
      <c r="A427" s="308"/>
      <c r="B427" s="309">
        <v>4222</v>
      </c>
      <c r="C427" s="310"/>
      <c r="D427" s="311" t="s">
        <v>120</v>
      </c>
      <c r="E427" s="312">
        <f>SUM(E428:E429)</f>
        <v>0</v>
      </c>
      <c r="F427" s="312">
        <f>SUM(F428:F429)</f>
        <v>0</v>
      </c>
      <c r="G427" s="312">
        <f>SUM(G428:G429)</f>
        <v>0</v>
      </c>
      <c r="H427" s="110">
        <f t="shared" si="161"/>
        <v>0</v>
      </c>
      <c r="I427" s="110">
        <f t="shared" si="162"/>
        <v>0</v>
      </c>
    </row>
    <row r="428" s="13" customFormat="1" customHeight="1" spans="1:9">
      <c r="A428" s="308"/>
      <c r="B428" s="313"/>
      <c r="C428" s="317">
        <v>42221</v>
      </c>
      <c r="D428" s="315" t="s">
        <v>228</v>
      </c>
      <c r="E428" s="316">
        <v>0</v>
      </c>
      <c r="F428" s="316"/>
      <c r="G428" s="316"/>
      <c r="H428" s="94">
        <f t="shared" si="161"/>
        <v>0</v>
      </c>
      <c r="I428" s="94">
        <f t="shared" si="162"/>
        <v>0</v>
      </c>
    </row>
    <row r="429" s="13" customFormat="1" customHeight="1" spans="1:9">
      <c r="A429" s="308"/>
      <c r="B429" s="313"/>
      <c r="C429" s="317">
        <v>42221</v>
      </c>
      <c r="D429" s="315" t="s">
        <v>229</v>
      </c>
      <c r="E429" s="316">
        <v>0</v>
      </c>
      <c r="F429" s="316"/>
      <c r="G429" s="316"/>
      <c r="H429" s="94">
        <f t="shared" si="161"/>
        <v>0</v>
      </c>
      <c r="I429" s="94">
        <f t="shared" si="162"/>
        <v>0</v>
      </c>
    </row>
    <row r="430" s="13" customFormat="1" customHeight="1" spans="1:9">
      <c r="A430" s="308"/>
      <c r="B430" s="309">
        <v>4223</v>
      </c>
      <c r="C430" s="318"/>
      <c r="D430" s="311" t="s">
        <v>230</v>
      </c>
      <c r="E430" s="312">
        <f>SUM(E431:E432)</f>
        <v>0</v>
      </c>
      <c r="F430" s="312">
        <f>SUM(F431:F432)</f>
        <v>0</v>
      </c>
      <c r="G430" s="312">
        <f>SUM(G431:G432)</f>
        <v>0</v>
      </c>
      <c r="H430" s="110">
        <f t="shared" si="161"/>
        <v>0</v>
      </c>
      <c r="I430" s="110">
        <f t="shared" si="162"/>
        <v>0</v>
      </c>
    </row>
    <row r="431" s="13" customFormat="1" customHeight="1" spans="1:9">
      <c r="A431" s="308"/>
      <c r="B431" s="313"/>
      <c r="C431" s="317">
        <v>42231</v>
      </c>
      <c r="D431" s="315" t="s">
        <v>231</v>
      </c>
      <c r="E431" s="316">
        <v>0</v>
      </c>
      <c r="F431" s="316"/>
      <c r="G431" s="316"/>
      <c r="H431" s="94">
        <f t="shared" si="161"/>
        <v>0</v>
      </c>
      <c r="I431" s="94">
        <f t="shared" si="162"/>
        <v>0</v>
      </c>
    </row>
    <row r="432" s="13" customFormat="1" customHeight="1" spans="1:9">
      <c r="A432" s="308"/>
      <c r="B432" s="313"/>
      <c r="C432" s="317">
        <v>42232</v>
      </c>
      <c r="D432" s="315" t="s">
        <v>232</v>
      </c>
      <c r="E432" s="316">
        <v>0</v>
      </c>
      <c r="F432" s="316"/>
      <c r="G432" s="316"/>
      <c r="H432" s="94">
        <f t="shared" si="161"/>
        <v>0</v>
      </c>
      <c r="I432" s="94">
        <f t="shared" si="162"/>
        <v>0</v>
      </c>
    </row>
    <row r="433" s="13" customFormat="1" customHeight="1" spans="1:9">
      <c r="A433" s="308"/>
      <c r="B433" s="309">
        <v>4226</v>
      </c>
      <c r="C433" s="318"/>
      <c r="D433" s="311" t="s">
        <v>122</v>
      </c>
      <c r="E433" s="312">
        <f>SUM(E434:E435)</f>
        <v>0</v>
      </c>
      <c r="F433" s="312">
        <f>SUM(F434:F435)</f>
        <v>0</v>
      </c>
      <c r="G433" s="312">
        <f>SUM(G434:G435)</f>
        <v>0</v>
      </c>
      <c r="H433" s="110">
        <f t="shared" si="161"/>
        <v>0</v>
      </c>
      <c r="I433" s="110">
        <f t="shared" si="162"/>
        <v>0</v>
      </c>
    </row>
    <row r="434" s="13" customFormat="1" customHeight="1" spans="1:9">
      <c r="A434" s="319"/>
      <c r="B434" s="320"/>
      <c r="C434" s="321">
        <v>42261</v>
      </c>
      <c r="D434" s="322" t="s">
        <v>233</v>
      </c>
      <c r="E434" s="323">
        <v>0</v>
      </c>
      <c r="F434" s="323"/>
      <c r="G434" s="323"/>
      <c r="H434" s="323"/>
      <c r="I434" s="323"/>
    </row>
    <row r="435" s="13" customFormat="1" customHeight="1" spans="1:9">
      <c r="A435" s="319"/>
      <c r="B435" s="320"/>
      <c r="C435" s="321">
        <v>42262</v>
      </c>
      <c r="D435" s="322" t="s">
        <v>234</v>
      </c>
      <c r="E435" s="323">
        <v>0</v>
      </c>
      <c r="F435" s="323"/>
      <c r="G435" s="323"/>
      <c r="H435" s="316"/>
      <c r="I435" s="316"/>
    </row>
    <row r="436" s="13" customFormat="1" customHeight="1" spans="1:9">
      <c r="A436" s="308"/>
      <c r="B436" s="309">
        <v>4227</v>
      </c>
      <c r="C436" s="318"/>
      <c r="D436" s="311" t="s">
        <v>123</v>
      </c>
      <c r="E436" s="312">
        <f>SUM(E437)</f>
        <v>0</v>
      </c>
      <c r="F436" s="312">
        <f>SUM(F437)</f>
        <v>1000</v>
      </c>
      <c r="G436" s="312">
        <f>SUM(G437)</f>
        <v>0</v>
      </c>
      <c r="H436" s="110">
        <f>IF(G436&gt;0,G436/E436*100,0)</f>
        <v>0</v>
      </c>
      <c r="I436" s="110">
        <f>IF(G436&gt;0,G436/F436*100,0)</f>
        <v>0</v>
      </c>
    </row>
    <row r="437" s="13" customFormat="1" customHeight="1" spans="1:9">
      <c r="A437" s="324"/>
      <c r="B437" s="325"/>
      <c r="C437" s="326">
        <v>42273</v>
      </c>
      <c r="D437" s="327" t="s">
        <v>235</v>
      </c>
      <c r="E437" s="328">
        <v>0</v>
      </c>
      <c r="F437" s="328">
        <v>1000</v>
      </c>
      <c r="G437" s="328">
        <v>0</v>
      </c>
      <c r="H437" s="328"/>
      <c r="I437" s="328"/>
    </row>
    <row r="438" s="8" customFormat="1" spans="1:9">
      <c r="A438" s="202" t="s">
        <v>236</v>
      </c>
      <c r="B438" s="203"/>
      <c r="C438" s="204"/>
      <c r="D438" s="367" t="s">
        <v>81</v>
      </c>
      <c r="E438" s="206">
        <f t="shared" ref="E438:G438" si="165">SUM(E439)</f>
        <v>0</v>
      </c>
      <c r="F438" s="207">
        <f t="shared" si="165"/>
        <v>0</v>
      </c>
      <c r="G438" s="207">
        <f t="shared" si="165"/>
        <v>0</v>
      </c>
      <c r="H438" s="118">
        <f t="shared" ref="H438:H463" si="166">IF(G438&gt;0,G438/E438*100,0)</f>
        <v>0</v>
      </c>
      <c r="I438" s="118">
        <f t="shared" ref="I438:I463" si="167">IF(G438&gt;0,G438/F438*100,0)</f>
        <v>0</v>
      </c>
    </row>
    <row r="439" spans="1:9">
      <c r="A439" s="194">
        <v>4</v>
      </c>
      <c r="B439" s="195"/>
      <c r="C439" s="196"/>
      <c r="D439" s="209" t="s">
        <v>116</v>
      </c>
      <c r="E439" s="170">
        <f t="shared" ref="E439:G440" si="168">SUM(E440)</f>
        <v>0</v>
      </c>
      <c r="F439" s="170">
        <f t="shared" si="168"/>
        <v>0</v>
      </c>
      <c r="G439" s="170">
        <f t="shared" si="168"/>
        <v>0</v>
      </c>
      <c r="H439" s="49">
        <f t="shared" si="166"/>
        <v>0</v>
      </c>
      <c r="I439" s="49">
        <f t="shared" si="167"/>
        <v>0</v>
      </c>
    </row>
    <row r="440" s="7" customFormat="1" spans="1:9">
      <c r="A440" s="210">
        <v>42</v>
      </c>
      <c r="B440" s="211"/>
      <c r="C440" s="212"/>
      <c r="D440" s="213" t="s">
        <v>117</v>
      </c>
      <c r="E440" s="214">
        <f t="shared" si="168"/>
        <v>0</v>
      </c>
      <c r="F440" s="214">
        <f t="shared" si="168"/>
        <v>0</v>
      </c>
      <c r="G440" s="214">
        <f t="shared" si="168"/>
        <v>0</v>
      </c>
      <c r="H440" s="49">
        <f t="shared" si="166"/>
        <v>0</v>
      </c>
      <c r="I440" s="49">
        <f t="shared" si="167"/>
        <v>0</v>
      </c>
    </row>
    <row r="441" s="4" customFormat="1" spans="1:9">
      <c r="A441" s="304"/>
      <c r="B441" s="305">
        <v>422</v>
      </c>
      <c r="C441" s="306"/>
      <c r="D441" s="304" t="s">
        <v>118</v>
      </c>
      <c r="E441" s="307">
        <f>SUM(E442+E445+E448+E451+E454)</f>
        <v>0</v>
      </c>
      <c r="F441" s="307">
        <f>SUM(F442+F445+F448+F451+F454)</f>
        <v>0</v>
      </c>
      <c r="G441" s="307">
        <f>SUM(G442+G445+G448+G451+G454)</f>
        <v>0</v>
      </c>
      <c r="H441" s="49">
        <f t="shared" si="166"/>
        <v>0</v>
      </c>
      <c r="I441" s="49">
        <f t="shared" si="167"/>
        <v>0</v>
      </c>
    </row>
    <row r="442" spans="1:9">
      <c r="A442" s="329"/>
      <c r="B442" s="330">
        <v>4221</v>
      </c>
      <c r="C442" s="331"/>
      <c r="D442" s="332" t="s">
        <v>119</v>
      </c>
      <c r="E442" s="312">
        <f>SUM(E443:E444)</f>
        <v>0</v>
      </c>
      <c r="F442" s="312">
        <f>SUM(F443:F444)</f>
        <v>0</v>
      </c>
      <c r="G442" s="312">
        <f>SUM(G443:G444)</f>
        <v>0</v>
      </c>
      <c r="H442" s="110">
        <f t="shared" si="166"/>
        <v>0</v>
      </c>
      <c r="I442" s="110">
        <f t="shared" si="167"/>
        <v>0</v>
      </c>
    </row>
    <row r="443" spans="1:9">
      <c r="A443" s="308"/>
      <c r="B443" s="313"/>
      <c r="C443" s="314">
        <v>42211</v>
      </c>
      <c r="D443" s="315" t="s">
        <v>226</v>
      </c>
      <c r="E443" s="316">
        <v>0</v>
      </c>
      <c r="F443" s="316"/>
      <c r="G443" s="316"/>
      <c r="H443" s="94">
        <f t="shared" si="166"/>
        <v>0</v>
      </c>
      <c r="I443" s="94">
        <f t="shared" si="167"/>
        <v>0</v>
      </c>
    </row>
    <row r="444" spans="1:9">
      <c r="A444" s="308"/>
      <c r="B444" s="313"/>
      <c r="C444" s="317">
        <v>42212</v>
      </c>
      <c r="D444" s="315" t="s">
        <v>227</v>
      </c>
      <c r="E444" s="316">
        <v>0</v>
      </c>
      <c r="F444" s="316"/>
      <c r="G444" s="316"/>
      <c r="H444" s="94">
        <f t="shared" si="166"/>
        <v>0</v>
      </c>
      <c r="I444" s="94">
        <f t="shared" si="167"/>
        <v>0</v>
      </c>
    </row>
    <row r="445" spans="1:9">
      <c r="A445" s="308"/>
      <c r="B445" s="309">
        <v>4222</v>
      </c>
      <c r="C445" s="310"/>
      <c r="D445" s="311" t="s">
        <v>120</v>
      </c>
      <c r="E445" s="312">
        <f>SUM(E446:E447)</f>
        <v>0</v>
      </c>
      <c r="F445" s="312">
        <f>SUM(F446:F447)</f>
        <v>0</v>
      </c>
      <c r="G445" s="312">
        <f>SUM(G446:G447)</f>
        <v>0</v>
      </c>
      <c r="H445" s="110">
        <f t="shared" si="166"/>
        <v>0</v>
      </c>
      <c r="I445" s="110">
        <f t="shared" si="167"/>
        <v>0</v>
      </c>
    </row>
    <row r="446" spans="1:9">
      <c r="A446" s="308"/>
      <c r="B446" s="313"/>
      <c r="C446" s="317">
        <v>42221</v>
      </c>
      <c r="D446" s="315" t="s">
        <v>228</v>
      </c>
      <c r="E446" s="316">
        <v>0</v>
      </c>
      <c r="F446" s="316"/>
      <c r="G446" s="316"/>
      <c r="H446" s="94">
        <f t="shared" si="166"/>
        <v>0</v>
      </c>
      <c r="I446" s="94">
        <f t="shared" si="167"/>
        <v>0</v>
      </c>
    </row>
    <row r="447" spans="1:9">
      <c r="A447" s="308"/>
      <c r="B447" s="313"/>
      <c r="C447" s="317">
        <v>42221</v>
      </c>
      <c r="D447" s="315" t="s">
        <v>229</v>
      </c>
      <c r="E447" s="316">
        <v>0</v>
      </c>
      <c r="F447" s="316"/>
      <c r="G447" s="316"/>
      <c r="H447" s="94">
        <f t="shared" si="166"/>
        <v>0</v>
      </c>
      <c r="I447" s="94">
        <f t="shared" si="167"/>
        <v>0</v>
      </c>
    </row>
    <row r="448" spans="1:9">
      <c r="A448" s="308"/>
      <c r="B448" s="309">
        <v>4223</v>
      </c>
      <c r="C448" s="318"/>
      <c r="D448" s="311" t="s">
        <v>230</v>
      </c>
      <c r="E448" s="312">
        <f>SUM(E449:E450)</f>
        <v>0</v>
      </c>
      <c r="F448" s="312">
        <f>SUM(F449:F450)</f>
        <v>0</v>
      </c>
      <c r="G448" s="312">
        <f>SUM(G449:G450)</f>
        <v>0</v>
      </c>
      <c r="H448" s="110">
        <f t="shared" si="166"/>
        <v>0</v>
      </c>
      <c r="I448" s="110">
        <f t="shared" si="167"/>
        <v>0</v>
      </c>
    </row>
    <row r="449" spans="1:9">
      <c r="A449" s="308"/>
      <c r="B449" s="313"/>
      <c r="C449" s="317">
        <v>42231</v>
      </c>
      <c r="D449" s="315" t="s">
        <v>231</v>
      </c>
      <c r="E449" s="316">
        <v>0</v>
      </c>
      <c r="F449" s="316"/>
      <c r="G449" s="316"/>
      <c r="H449" s="94">
        <f t="shared" si="166"/>
        <v>0</v>
      </c>
      <c r="I449" s="94">
        <f t="shared" si="167"/>
        <v>0</v>
      </c>
    </row>
    <row r="450" spans="1:9">
      <c r="A450" s="308"/>
      <c r="B450" s="313"/>
      <c r="C450" s="317">
        <v>42232</v>
      </c>
      <c r="D450" s="315" t="s">
        <v>232</v>
      </c>
      <c r="E450" s="316">
        <v>0</v>
      </c>
      <c r="F450" s="316"/>
      <c r="G450" s="316"/>
      <c r="H450" s="94">
        <f t="shared" si="166"/>
        <v>0</v>
      </c>
      <c r="I450" s="94">
        <f t="shared" si="167"/>
        <v>0</v>
      </c>
    </row>
    <row r="451" spans="1:9">
      <c r="A451" s="308"/>
      <c r="B451" s="309">
        <v>4226</v>
      </c>
      <c r="C451" s="318"/>
      <c r="D451" s="311" t="s">
        <v>122</v>
      </c>
      <c r="E451" s="312">
        <f>SUM(E452:E453)</f>
        <v>0</v>
      </c>
      <c r="F451" s="312">
        <f>SUM(F452:F453)</f>
        <v>0</v>
      </c>
      <c r="G451" s="312">
        <f>SUM(G452:G453)</f>
        <v>0</v>
      </c>
      <c r="H451" s="110">
        <f t="shared" si="166"/>
        <v>0</v>
      </c>
      <c r="I451" s="110">
        <f t="shared" si="167"/>
        <v>0</v>
      </c>
    </row>
    <row r="452" spans="1:9">
      <c r="A452" s="319"/>
      <c r="B452" s="320"/>
      <c r="C452" s="321">
        <v>42261</v>
      </c>
      <c r="D452" s="322" t="s">
        <v>233</v>
      </c>
      <c r="E452" s="323">
        <v>0</v>
      </c>
      <c r="F452" s="323"/>
      <c r="G452" s="323"/>
      <c r="H452" s="94">
        <f t="shared" si="166"/>
        <v>0</v>
      </c>
      <c r="I452" s="94">
        <f t="shared" si="167"/>
        <v>0</v>
      </c>
    </row>
    <row r="453" spans="1:9">
      <c r="A453" s="319"/>
      <c r="B453" s="320"/>
      <c r="C453" s="321">
        <v>42262</v>
      </c>
      <c r="D453" s="322" t="s">
        <v>234</v>
      </c>
      <c r="E453" s="323">
        <v>0</v>
      </c>
      <c r="F453" s="323"/>
      <c r="G453" s="323"/>
      <c r="H453" s="94">
        <f t="shared" si="166"/>
        <v>0</v>
      </c>
      <c r="I453" s="94">
        <f t="shared" si="167"/>
        <v>0</v>
      </c>
    </row>
    <row r="454" spans="1:9">
      <c r="A454" s="308"/>
      <c r="B454" s="309">
        <v>4227</v>
      </c>
      <c r="C454" s="318"/>
      <c r="D454" s="311" t="s">
        <v>123</v>
      </c>
      <c r="E454" s="312">
        <f>SUM(E455)</f>
        <v>0</v>
      </c>
      <c r="F454" s="312">
        <f>SUM(F455)</f>
        <v>0</v>
      </c>
      <c r="G454" s="312">
        <f>SUM(G455)</f>
        <v>0</v>
      </c>
      <c r="H454" s="110">
        <f t="shared" si="166"/>
        <v>0</v>
      </c>
      <c r="I454" s="110">
        <f t="shared" si="167"/>
        <v>0</v>
      </c>
    </row>
    <row r="455" ht="15.75" spans="1:9">
      <c r="A455" s="324"/>
      <c r="B455" s="325"/>
      <c r="C455" s="326">
        <v>42273</v>
      </c>
      <c r="D455" s="327" t="s">
        <v>235</v>
      </c>
      <c r="E455" s="328">
        <v>0</v>
      </c>
      <c r="F455" s="328"/>
      <c r="G455" s="328"/>
      <c r="H455" s="266">
        <f t="shared" si="166"/>
        <v>0</v>
      </c>
      <c r="I455" s="276">
        <f t="shared" si="167"/>
        <v>0</v>
      </c>
    </row>
    <row r="456" s="8" customFormat="1" spans="1:9">
      <c r="A456" s="202" t="s">
        <v>237</v>
      </c>
      <c r="B456" s="203"/>
      <c r="C456" s="204"/>
      <c r="D456" s="367" t="s">
        <v>82</v>
      </c>
      <c r="E456" s="206">
        <f t="shared" ref="E456:G456" si="169">SUM(E457)</f>
        <v>0</v>
      </c>
      <c r="F456" s="207">
        <f t="shared" si="169"/>
        <v>0</v>
      </c>
      <c r="G456" s="207">
        <f t="shared" si="169"/>
        <v>0</v>
      </c>
      <c r="H456" s="208">
        <f t="shared" si="166"/>
        <v>0</v>
      </c>
      <c r="I456" s="208">
        <f t="shared" si="167"/>
        <v>0</v>
      </c>
    </row>
    <row r="457" spans="1:9">
      <c r="A457" s="194">
        <v>4</v>
      </c>
      <c r="B457" s="195"/>
      <c r="C457" s="196"/>
      <c r="D457" s="209" t="s">
        <v>116</v>
      </c>
      <c r="E457" s="170">
        <f t="shared" ref="E457:G458" si="170">SUM(E458)</f>
        <v>0</v>
      </c>
      <c r="F457" s="170">
        <f t="shared" si="170"/>
        <v>0</v>
      </c>
      <c r="G457" s="170">
        <f t="shared" si="170"/>
        <v>0</v>
      </c>
      <c r="H457" s="49">
        <f t="shared" si="166"/>
        <v>0</v>
      </c>
      <c r="I457" s="49">
        <f t="shared" si="167"/>
        <v>0</v>
      </c>
    </row>
    <row r="458" s="7" customFormat="1" spans="1:9">
      <c r="A458" s="210">
        <v>42</v>
      </c>
      <c r="B458" s="211"/>
      <c r="C458" s="212"/>
      <c r="D458" s="213" t="s">
        <v>117</v>
      </c>
      <c r="E458" s="214">
        <f t="shared" si="170"/>
        <v>0</v>
      </c>
      <c r="F458" s="214">
        <f t="shared" si="170"/>
        <v>0</v>
      </c>
      <c r="G458" s="214">
        <f t="shared" si="170"/>
        <v>0</v>
      </c>
      <c r="H458" s="49">
        <f t="shared" si="166"/>
        <v>0</v>
      </c>
      <c r="I458" s="49">
        <f t="shared" si="167"/>
        <v>0</v>
      </c>
    </row>
    <row r="459" s="4" customFormat="1" spans="1:9">
      <c r="A459" s="304"/>
      <c r="B459" s="305">
        <v>422</v>
      </c>
      <c r="C459" s="306"/>
      <c r="D459" s="304" t="s">
        <v>118</v>
      </c>
      <c r="E459" s="307">
        <f>SUM(E460+E463+E466+E469+E472)</f>
        <v>0</v>
      </c>
      <c r="F459" s="307">
        <f>SUM(F460+F463+F466+F469+F472)</f>
        <v>0</v>
      </c>
      <c r="G459" s="307">
        <f>SUM(G460+G463+G466+G469+G472)</f>
        <v>0</v>
      </c>
      <c r="H459" s="49">
        <f t="shared" si="166"/>
        <v>0</v>
      </c>
      <c r="I459" s="49">
        <f t="shared" si="167"/>
        <v>0</v>
      </c>
    </row>
    <row r="460" spans="1:9">
      <c r="A460" s="329"/>
      <c r="B460" s="330">
        <v>4221</v>
      </c>
      <c r="C460" s="331"/>
      <c r="D460" s="332" t="s">
        <v>119</v>
      </c>
      <c r="E460" s="312">
        <f>SUM(E461:E462)</f>
        <v>0</v>
      </c>
      <c r="F460" s="312">
        <f>SUM(F461:F462)</f>
        <v>0</v>
      </c>
      <c r="G460" s="312">
        <f>SUM(G461:G462)</f>
        <v>0</v>
      </c>
      <c r="H460" s="110">
        <f t="shared" si="166"/>
        <v>0</v>
      </c>
      <c r="I460" s="110">
        <f t="shared" si="167"/>
        <v>0</v>
      </c>
    </row>
    <row r="461" spans="1:9">
      <c r="A461" s="308"/>
      <c r="B461" s="313"/>
      <c r="C461" s="314">
        <v>42211</v>
      </c>
      <c r="D461" s="315" t="s">
        <v>226</v>
      </c>
      <c r="E461" s="316">
        <v>0</v>
      </c>
      <c r="F461" s="316"/>
      <c r="G461" s="316"/>
      <c r="H461" s="94">
        <f t="shared" si="166"/>
        <v>0</v>
      </c>
      <c r="I461" s="94">
        <f t="shared" si="167"/>
        <v>0</v>
      </c>
    </row>
    <row r="462" spans="1:9">
      <c r="A462" s="308"/>
      <c r="B462" s="313"/>
      <c r="C462" s="317">
        <v>42212</v>
      </c>
      <c r="D462" s="315" t="s">
        <v>227</v>
      </c>
      <c r="E462" s="316">
        <v>0</v>
      </c>
      <c r="F462" s="316"/>
      <c r="G462" s="316"/>
      <c r="H462" s="94">
        <f t="shared" si="166"/>
        <v>0</v>
      </c>
      <c r="I462" s="94">
        <f t="shared" si="167"/>
        <v>0</v>
      </c>
    </row>
    <row r="463" spans="1:9">
      <c r="A463" s="308"/>
      <c r="B463" s="309">
        <v>4222</v>
      </c>
      <c r="C463" s="310"/>
      <c r="D463" s="311" t="s">
        <v>120</v>
      </c>
      <c r="E463" s="312">
        <f>SUM(E464:E465)</f>
        <v>0</v>
      </c>
      <c r="F463" s="312">
        <f>SUM(F464:F465)</f>
        <v>0</v>
      </c>
      <c r="G463" s="312">
        <f>SUM(G464:G465)</f>
        <v>0</v>
      </c>
      <c r="H463" s="110">
        <f t="shared" si="166"/>
        <v>0</v>
      </c>
      <c r="I463" s="110">
        <f t="shared" si="167"/>
        <v>0</v>
      </c>
    </row>
    <row r="464" spans="1:9">
      <c r="A464" s="308"/>
      <c r="B464" s="313"/>
      <c r="C464" s="317">
        <v>42221</v>
      </c>
      <c r="D464" s="315" t="s">
        <v>228</v>
      </c>
      <c r="E464" s="316">
        <v>0</v>
      </c>
      <c r="F464" s="316"/>
      <c r="G464" s="316"/>
      <c r="H464" s="316"/>
      <c r="I464" s="316"/>
    </row>
    <row r="465" spans="1:9">
      <c r="A465" s="308"/>
      <c r="B465" s="313"/>
      <c r="C465" s="317">
        <v>42221</v>
      </c>
      <c r="D465" s="315" t="s">
        <v>229</v>
      </c>
      <c r="E465" s="316">
        <v>0</v>
      </c>
      <c r="F465" s="316"/>
      <c r="G465" s="316"/>
      <c r="H465" s="316"/>
      <c r="I465" s="316"/>
    </row>
    <row r="466" spans="1:9">
      <c r="A466" s="308"/>
      <c r="B466" s="309">
        <v>4223</v>
      </c>
      <c r="C466" s="318"/>
      <c r="D466" s="311" t="s">
        <v>230</v>
      </c>
      <c r="E466" s="312">
        <f>SUM(E467:E468)</f>
        <v>0</v>
      </c>
      <c r="F466" s="312">
        <f>SUM(F467:F468)</f>
        <v>0</v>
      </c>
      <c r="G466" s="312">
        <f>SUM(G467:G468)</f>
        <v>0</v>
      </c>
      <c r="H466" s="110">
        <f>IF(G466&gt;0,G466/E466*100,0)</f>
        <v>0</v>
      </c>
      <c r="I466" s="110">
        <f>IF(G466&gt;0,G466/F466*100,0)</f>
        <v>0</v>
      </c>
    </row>
    <row r="467" spans="1:9">
      <c r="A467" s="308"/>
      <c r="B467" s="313"/>
      <c r="C467" s="317">
        <v>42231</v>
      </c>
      <c r="D467" s="315" t="s">
        <v>231</v>
      </c>
      <c r="E467" s="316">
        <v>0</v>
      </c>
      <c r="F467" s="316"/>
      <c r="G467" s="316"/>
      <c r="H467" s="316"/>
      <c r="I467" s="316"/>
    </row>
    <row r="468" spans="1:9">
      <c r="A468" s="308"/>
      <c r="B468" s="313"/>
      <c r="C468" s="317">
        <v>42232</v>
      </c>
      <c r="D468" s="315" t="s">
        <v>232</v>
      </c>
      <c r="E468" s="316">
        <v>0</v>
      </c>
      <c r="F468" s="316"/>
      <c r="G468" s="316"/>
      <c r="H468" s="316"/>
      <c r="I468" s="316"/>
    </row>
    <row r="469" spans="1:9">
      <c r="A469" s="308"/>
      <c r="B469" s="309">
        <v>4226</v>
      </c>
      <c r="C469" s="318"/>
      <c r="D469" s="311" t="s">
        <v>122</v>
      </c>
      <c r="E469" s="312">
        <f>SUM(E470:E471)</f>
        <v>0</v>
      </c>
      <c r="F469" s="312">
        <f>SUM(F470:F471)</f>
        <v>0</v>
      </c>
      <c r="G469" s="312">
        <f>SUM(G470:G471)</f>
        <v>0</v>
      </c>
      <c r="H469" s="110">
        <f>IF(G469&gt;0,G469/E469*100,0)</f>
        <v>0</v>
      </c>
      <c r="I469" s="110">
        <f>IF(G469&gt;0,G469/F469*100,0)</f>
        <v>0</v>
      </c>
    </row>
    <row r="470" spans="1:9">
      <c r="A470" s="319"/>
      <c r="B470" s="320"/>
      <c r="C470" s="321">
        <v>42261</v>
      </c>
      <c r="D470" s="322" t="s">
        <v>233</v>
      </c>
      <c r="E470" s="323">
        <v>0</v>
      </c>
      <c r="F470" s="323"/>
      <c r="G470" s="323"/>
      <c r="H470" s="323"/>
      <c r="I470" s="323"/>
    </row>
    <row r="471" spans="1:9">
      <c r="A471" s="319"/>
      <c r="B471" s="320"/>
      <c r="C471" s="321">
        <v>42262</v>
      </c>
      <c r="D471" s="322" t="s">
        <v>234</v>
      </c>
      <c r="E471" s="323">
        <v>0</v>
      </c>
      <c r="F471" s="323"/>
      <c r="G471" s="323"/>
      <c r="H471" s="323"/>
      <c r="I471" s="323"/>
    </row>
    <row r="472" spans="1:9">
      <c r="A472" s="308"/>
      <c r="B472" s="309">
        <v>4227</v>
      </c>
      <c r="C472" s="318"/>
      <c r="D472" s="311" t="s">
        <v>123</v>
      </c>
      <c r="E472" s="312">
        <f>SUM(E473)</f>
        <v>0</v>
      </c>
      <c r="F472" s="312">
        <f>SUM(F473)</f>
        <v>0</v>
      </c>
      <c r="G472" s="312">
        <f>SUM(G473)</f>
        <v>0</v>
      </c>
      <c r="H472" s="110">
        <f>IF(G472&gt;0,G472/E472*100,0)</f>
        <v>0</v>
      </c>
      <c r="I472" s="110">
        <f>IF(G472&gt;0,G472/F472*100,0)</f>
        <v>0</v>
      </c>
    </row>
    <row r="473" ht="15.75" spans="1:9">
      <c r="A473" s="324"/>
      <c r="B473" s="325"/>
      <c r="C473" s="326">
        <v>42273</v>
      </c>
      <c r="D473" s="327" t="s">
        <v>235</v>
      </c>
      <c r="E473" s="328">
        <v>0</v>
      </c>
      <c r="F473" s="328"/>
      <c r="G473" s="328"/>
      <c r="H473" s="328"/>
      <c r="I473" s="328"/>
    </row>
    <row r="474" s="8" customFormat="1" spans="1:9">
      <c r="A474" s="202" t="s">
        <v>238</v>
      </c>
      <c r="B474" s="203"/>
      <c r="C474" s="204"/>
      <c r="D474" s="291" t="s">
        <v>83</v>
      </c>
      <c r="E474" s="206">
        <f t="shared" ref="E474:G474" si="171">SUM(E475)</f>
        <v>0</v>
      </c>
      <c r="F474" s="207">
        <f t="shared" si="171"/>
        <v>0</v>
      </c>
      <c r="G474" s="207">
        <f t="shared" si="171"/>
        <v>0</v>
      </c>
      <c r="H474" s="118">
        <f>IF(G474&gt;0,G474/E474*100,0)</f>
        <v>0</v>
      </c>
      <c r="I474" s="118">
        <f>IF(G474&gt;0,G474/F474*100,0)</f>
        <v>0</v>
      </c>
    </row>
    <row r="475" spans="1:9">
      <c r="A475" s="194">
        <v>4</v>
      </c>
      <c r="B475" s="195"/>
      <c r="C475" s="196"/>
      <c r="D475" s="209" t="s">
        <v>116</v>
      </c>
      <c r="E475" s="170">
        <f t="shared" ref="E475:G476" si="172">SUM(E476)</f>
        <v>0</v>
      </c>
      <c r="F475" s="170">
        <f t="shared" si="172"/>
        <v>0</v>
      </c>
      <c r="G475" s="170">
        <f t="shared" si="172"/>
        <v>0</v>
      </c>
      <c r="H475" s="49">
        <f>IF(G475&gt;0,G475/E475*100,0)</f>
        <v>0</v>
      </c>
      <c r="I475" s="49">
        <f>IF(G475&gt;0,G475/F475*100,0)</f>
        <v>0</v>
      </c>
    </row>
    <row r="476" s="7" customFormat="1" spans="1:9">
      <c r="A476" s="210">
        <v>42</v>
      </c>
      <c r="B476" s="211"/>
      <c r="C476" s="212"/>
      <c r="D476" s="213" t="s">
        <v>117</v>
      </c>
      <c r="E476" s="214">
        <f t="shared" si="172"/>
        <v>0</v>
      </c>
      <c r="F476" s="214">
        <f t="shared" si="172"/>
        <v>0</v>
      </c>
      <c r="G476" s="214">
        <f t="shared" si="172"/>
        <v>0</v>
      </c>
      <c r="H476" s="49">
        <f>IF(G476&gt;0,G476/E476*100,0)</f>
        <v>0</v>
      </c>
      <c r="I476" s="49">
        <f>IF(G476&gt;0,G476/F476*100,0)</f>
        <v>0</v>
      </c>
    </row>
    <row r="477" s="4" customFormat="1" spans="1:9">
      <c r="A477" s="304"/>
      <c r="B477" s="305">
        <v>422</v>
      </c>
      <c r="C477" s="306"/>
      <c r="D477" s="304" t="s">
        <v>118</v>
      </c>
      <c r="E477" s="307">
        <f>SUM(E478+E481+E484+E487+E490)</f>
        <v>0</v>
      </c>
      <c r="F477" s="307">
        <f>SUM(F478+F481+F484+F487+F490)</f>
        <v>0</v>
      </c>
      <c r="G477" s="307">
        <f>SUM(G478+G481+G484+G487+G490)</f>
        <v>0</v>
      </c>
      <c r="H477" s="49">
        <f>IF(G477&gt;0,G477/E477*100,0)</f>
        <v>0</v>
      </c>
      <c r="I477" s="49">
        <f>IF(G477&gt;0,G477/F477*100,0)</f>
        <v>0</v>
      </c>
    </row>
    <row r="478" spans="1:9">
      <c r="A478" s="308"/>
      <c r="B478" s="309">
        <v>4221</v>
      </c>
      <c r="C478" s="310"/>
      <c r="D478" s="311" t="s">
        <v>119</v>
      </c>
      <c r="E478" s="312">
        <f>SUM(E479:E480)</f>
        <v>0</v>
      </c>
      <c r="F478" s="312">
        <f>SUM(F479:F480)</f>
        <v>0</v>
      </c>
      <c r="G478" s="312">
        <f>SUM(G479:G480)</f>
        <v>0</v>
      </c>
      <c r="H478" s="110">
        <f>IF(G478&gt;0,G478/E478*100,0)</f>
        <v>0</v>
      </c>
      <c r="I478" s="110">
        <f>IF(G478&gt;0,G478/F478*100,0)</f>
        <v>0</v>
      </c>
    </row>
    <row r="479" spans="1:9">
      <c r="A479" s="308"/>
      <c r="B479" s="313"/>
      <c r="C479" s="314">
        <v>42211</v>
      </c>
      <c r="D479" s="315" t="s">
        <v>226</v>
      </c>
      <c r="E479" s="316">
        <v>0</v>
      </c>
      <c r="F479" s="316"/>
      <c r="G479" s="316"/>
      <c r="H479" s="316"/>
      <c r="I479" s="316"/>
    </row>
    <row r="480" spans="1:9">
      <c r="A480" s="308"/>
      <c r="B480" s="313"/>
      <c r="C480" s="317">
        <v>42212</v>
      </c>
      <c r="D480" s="315" t="s">
        <v>227</v>
      </c>
      <c r="E480" s="316">
        <v>0</v>
      </c>
      <c r="F480" s="316"/>
      <c r="G480" s="316"/>
      <c r="H480" s="316"/>
      <c r="I480" s="316"/>
    </row>
    <row r="481" spans="1:9">
      <c r="A481" s="308"/>
      <c r="B481" s="309">
        <v>4222</v>
      </c>
      <c r="C481" s="310"/>
      <c r="D481" s="311" t="s">
        <v>120</v>
      </c>
      <c r="E481" s="312">
        <f>SUM(E482:E483)</f>
        <v>0</v>
      </c>
      <c r="F481" s="312">
        <f>SUM(F482:F483)</f>
        <v>0</v>
      </c>
      <c r="G481" s="312">
        <f>SUM(G482:G483)</f>
        <v>0</v>
      </c>
      <c r="H481" s="110">
        <f>IF(G481&gt;0,G481/E481*100,0)</f>
        <v>0</v>
      </c>
      <c r="I481" s="110">
        <f>IF(G481&gt;0,G481/F481*100,0)</f>
        <v>0</v>
      </c>
    </row>
    <row r="482" spans="1:9">
      <c r="A482" s="308"/>
      <c r="B482" s="313"/>
      <c r="C482" s="317">
        <v>42221</v>
      </c>
      <c r="D482" s="315" t="s">
        <v>228</v>
      </c>
      <c r="E482" s="316">
        <v>0</v>
      </c>
      <c r="F482" s="316"/>
      <c r="G482" s="316"/>
      <c r="H482" s="316"/>
      <c r="I482" s="316"/>
    </row>
    <row r="483" spans="1:9">
      <c r="A483" s="308"/>
      <c r="B483" s="313"/>
      <c r="C483" s="317">
        <v>42221</v>
      </c>
      <c r="D483" s="315" t="s">
        <v>229</v>
      </c>
      <c r="E483" s="316">
        <v>0</v>
      </c>
      <c r="F483" s="316"/>
      <c r="G483" s="316"/>
      <c r="H483" s="316"/>
      <c r="I483" s="316"/>
    </row>
    <row r="484" spans="1:9">
      <c r="A484" s="308"/>
      <c r="B484" s="309">
        <v>4223</v>
      </c>
      <c r="C484" s="318"/>
      <c r="D484" s="311" t="s">
        <v>230</v>
      </c>
      <c r="E484" s="312">
        <f>SUM(E485:E486)</f>
        <v>0</v>
      </c>
      <c r="F484" s="312">
        <f>SUM(F485:F486)</f>
        <v>0</v>
      </c>
      <c r="G484" s="312">
        <f>SUM(G485:G486)</f>
        <v>0</v>
      </c>
      <c r="H484" s="110">
        <f>IF(G484&gt;0,G484/E484*100,0)</f>
        <v>0</v>
      </c>
      <c r="I484" s="110">
        <f>IF(G484&gt;0,G484/F484*100,0)</f>
        <v>0</v>
      </c>
    </row>
    <row r="485" spans="1:9">
      <c r="A485" s="308"/>
      <c r="B485" s="313"/>
      <c r="C485" s="317">
        <v>42231</v>
      </c>
      <c r="D485" s="315" t="s">
        <v>231</v>
      </c>
      <c r="E485" s="316">
        <v>0</v>
      </c>
      <c r="F485" s="316"/>
      <c r="G485" s="316"/>
      <c r="H485" s="316"/>
      <c r="I485" s="316"/>
    </row>
    <row r="486" spans="1:9">
      <c r="A486" s="308"/>
      <c r="B486" s="313"/>
      <c r="C486" s="317">
        <v>42232</v>
      </c>
      <c r="D486" s="315" t="s">
        <v>232</v>
      </c>
      <c r="E486" s="316">
        <v>0</v>
      </c>
      <c r="F486" s="316"/>
      <c r="G486" s="316"/>
      <c r="H486" s="316"/>
      <c r="I486" s="316"/>
    </row>
    <row r="487" spans="1:9">
      <c r="A487" s="308"/>
      <c r="B487" s="309">
        <v>4226</v>
      </c>
      <c r="C487" s="318"/>
      <c r="D487" s="311" t="s">
        <v>122</v>
      </c>
      <c r="E487" s="312">
        <f>SUM(E488:E489)</f>
        <v>0</v>
      </c>
      <c r="F487" s="312">
        <f>SUM(F488:F489)</f>
        <v>0</v>
      </c>
      <c r="G487" s="312">
        <f>SUM(G488:G489)</f>
        <v>0</v>
      </c>
      <c r="H487" s="110">
        <f>IF(G487&gt;0,G487/E487*100,0)</f>
        <v>0</v>
      </c>
      <c r="I487" s="110">
        <f>IF(G487&gt;0,G487/F487*100,0)</f>
        <v>0</v>
      </c>
    </row>
    <row r="488" spans="1:9">
      <c r="A488" s="319"/>
      <c r="B488" s="320"/>
      <c r="C488" s="321">
        <v>42261</v>
      </c>
      <c r="D488" s="322" t="s">
        <v>233</v>
      </c>
      <c r="E488" s="323">
        <v>0</v>
      </c>
      <c r="F488" s="323"/>
      <c r="G488" s="323"/>
      <c r="H488" s="323"/>
      <c r="I488" s="323"/>
    </row>
    <row r="489" spans="1:9">
      <c r="A489" s="319"/>
      <c r="B489" s="320"/>
      <c r="C489" s="321">
        <v>42262</v>
      </c>
      <c r="D489" s="322" t="s">
        <v>234</v>
      </c>
      <c r="E489" s="323">
        <v>0</v>
      </c>
      <c r="F489" s="323"/>
      <c r="G489" s="323"/>
      <c r="H489" s="323"/>
      <c r="I489" s="323"/>
    </row>
    <row r="490" spans="1:9">
      <c r="A490" s="308"/>
      <c r="B490" s="309">
        <v>4227</v>
      </c>
      <c r="C490" s="318"/>
      <c r="D490" s="311" t="s">
        <v>123</v>
      </c>
      <c r="E490" s="312">
        <f>SUM(E491)</f>
        <v>0</v>
      </c>
      <c r="F490" s="312">
        <f>SUM(F491)</f>
        <v>0</v>
      </c>
      <c r="G490" s="312">
        <f>SUM(G491)</f>
        <v>0</v>
      </c>
      <c r="H490" s="110">
        <f>IF(G490&gt;0,G490/E490*100,0)</f>
        <v>0</v>
      </c>
      <c r="I490" s="110">
        <f>IF(G490&gt;0,G490/F490*100,0)</f>
        <v>0</v>
      </c>
    </row>
    <row r="491" ht="15.75" spans="1:9">
      <c r="A491" s="324"/>
      <c r="B491" s="325"/>
      <c r="C491" s="326">
        <v>42273</v>
      </c>
      <c r="D491" s="327" t="s">
        <v>235</v>
      </c>
      <c r="E491" s="328">
        <v>0</v>
      </c>
      <c r="F491" s="328"/>
      <c r="G491" s="328"/>
      <c r="H491" s="328"/>
      <c r="I491" s="328"/>
    </row>
    <row r="494" spans="6:8">
      <c r="F494" s="334" t="s">
        <v>239</v>
      </c>
      <c r="G494" s="335"/>
      <c r="H494" s="335"/>
    </row>
    <row r="495" spans="6:8">
      <c r="F495" s="335"/>
      <c r="G495" s="335"/>
      <c r="H495" s="335"/>
    </row>
    <row r="496" spans="1:4">
      <c r="A496" s="336" t="s">
        <v>240</v>
      </c>
      <c r="B496" s="337"/>
      <c r="C496" s="337"/>
      <c r="D496" s="337"/>
    </row>
    <row r="497" ht="59" customHeight="1" spans="1:4">
      <c r="A497" s="337"/>
      <c r="B497" s="337"/>
      <c r="C497" s="337"/>
      <c r="D497" s="337"/>
    </row>
  </sheetData>
  <mergeCells count="78">
    <mergeCell ref="A7:I7"/>
    <mergeCell ref="A8:I8"/>
    <mergeCell ref="A10:I10"/>
    <mergeCell ref="A11:I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2:I22"/>
    <mergeCell ref="A23:D23"/>
    <mergeCell ref="A24:D24"/>
    <mergeCell ref="A25:D25"/>
    <mergeCell ref="A26:D26"/>
    <mergeCell ref="A27:D27"/>
    <mergeCell ref="A28:D28"/>
    <mergeCell ref="A30:I30"/>
    <mergeCell ref="A31:D31"/>
    <mergeCell ref="A32:D32"/>
    <mergeCell ref="A33:D33"/>
    <mergeCell ref="A34:D34"/>
    <mergeCell ref="A35:D35"/>
    <mergeCell ref="A37:J37"/>
    <mergeCell ref="A38:D38"/>
    <mergeCell ref="A39:D39"/>
    <mergeCell ref="A40:D40"/>
    <mergeCell ref="A41:D41"/>
    <mergeCell ref="A42:D42"/>
    <mergeCell ref="A44:I44"/>
    <mergeCell ref="A45:I45"/>
    <mergeCell ref="A46:D46"/>
    <mergeCell ref="A47:D47"/>
    <mergeCell ref="A88:I88"/>
    <mergeCell ref="A89:D89"/>
    <mergeCell ref="A90:D90"/>
    <mergeCell ref="A154:I154"/>
    <mergeCell ref="A155:D155"/>
    <mergeCell ref="A156:D156"/>
    <mergeCell ref="D181:I181"/>
    <mergeCell ref="A189:I189"/>
    <mergeCell ref="A190:D190"/>
    <mergeCell ref="A191:D191"/>
    <mergeCell ref="A199:I199"/>
    <mergeCell ref="A200:I200"/>
    <mergeCell ref="A201:D201"/>
    <mergeCell ref="A202:D202"/>
    <mergeCell ref="A203:C203"/>
    <mergeCell ref="A204:C204"/>
    <mergeCell ref="A205:C205"/>
    <mergeCell ref="A206:C206"/>
    <mergeCell ref="A256:C256"/>
    <mergeCell ref="A257:C257"/>
    <mergeCell ref="A361:C361"/>
    <mergeCell ref="A362:C362"/>
    <mergeCell ref="A372:C372"/>
    <mergeCell ref="A373:C373"/>
    <mergeCell ref="A382:C382"/>
    <mergeCell ref="A383:C383"/>
    <mergeCell ref="A384:C384"/>
    <mergeCell ref="A402:C402"/>
    <mergeCell ref="A403:C403"/>
    <mergeCell ref="A404:C404"/>
    <mergeCell ref="A419:C419"/>
    <mergeCell ref="A420:C420"/>
    <mergeCell ref="A421:C421"/>
    <mergeCell ref="A438:C438"/>
    <mergeCell ref="A439:C439"/>
    <mergeCell ref="A456:C456"/>
    <mergeCell ref="A457:C457"/>
    <mergeCell ref="A474:C474"/>
    <mergeCell ref="A475:C475"/>
    <mergeCell ref="F494:H495"/>
    <mergeCell ref="A496:D497"/>
    <mergeCell ref="A1:D6"/>
  </mergeCells>
  <printOptions horizontalCentered="1"/>
  <pageMargins left="0.31496062992126" right="0.118110236220472" top="0.354330708661417" bottom="0.354330708661417" header="0.31496062992126" footer="0.31496062992126"/>
  <pageSetup paperSize="9" scale="90" orientation="landscape"/>
  <headerFooter/>
  <rowBreaks count="6" manualBreakCount="6">
    <brk id="87" max="8" man="1"/>
    <brk id="124" max="8" man="1"/>
    <brk id="153" max="8" man="1"/>
    <brk id="188" max="8" man="1"/>
    <brk id="268" max="8" man="1"/>
    <brk id="36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OPĆI I POSEBNI DIO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VRTIĆ</cp:lastModifiedBy>
  <dcterms:created xsi:type="dcterms:W3CDTF">2022-08-12T12:51:00Z</dcterms:created>
  <cp:lastPrinted>2026-07-07T10:13:00Z</cp:lastPrinted>
  <dcterms:modified xsi:type="dcterms:W3CDTF">2026-07-27T07:28:35Z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B86C96E8517447C9834C98A26E8DC781_12</vt:lpwstr>
  </property>
  <property fmtid="{D5CDD505-2E9C-101B-9397-08002B2CF9AE}" pid="3" name="KSOProductBuildVer">
    <vt:lpwstr>1033-12.2.0.20326</vt:lpwstr>
  </property>
</Properties>
</file>